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yorksca.sharepoint.com/sites/FinanceTeam/Shared Documents/Finance/Police/2025-26 Police Budget Papers (WYCA website published)/"/>
    </mc:Choice>
  </mc:AlternateContent>
  <xr:revisionPtr revIDLastSave="12" documentId="8_{B6314043-0A19-448A-85C4-DB0542D576B9}" xr6:coauthVersionLast="47" xr6:coauthVersionMax="47" xr10:uidLastSave="{A08E039C-698E-440C-B9C8-E5340E5B3A22}"/>
  <bookViews>
    <workbookView xWindow="-110" yWindow="-110" windowWidth="19420" windowHeight="10420" xr2:uid="{67C03E8E-8EB1-414B-A8F2-AC26CDB3A1AE}"/>
  </bookViews>
  <sheets>
    <sheet name="Revenue MTFF " sheetId="1" r:id="rId1"/>
  </sheets>
  <definedNames>
    <definedName name="_Order1" hidden="1">255</definedName>
    <definedName name="_Order2" hidden="1">255</definedName>
    <definedName name="abc">#REF!</definedName>
    <definedName name="adfhadhafdh">#REF!</definedName>
    <definedName name="adfhfdajgsj">#REF!</definedName>
    <definedName name="adhahzehr">#REF!</definedName>
    <definedName name="adharyeqyrqeuy">#REF!</definedName>
    <definedName name="aehrahjr\jza">#REF!</definedName>
    <definedName name="awetwe\g">#REF!</definedName>
    <definedName name="ayaryqay">#REF!</definedName>
    <definedName name="bb">#REF!</definedName>
    <definedName name="bdffd">#REF!</definedName>
    <definedName name="CENSUS_CALC">#REF!</definedName>
    <definedName name="CENSUS_PRCNT">#REF!</definedName>
    <definedName name="CRIT_CENSUS">#REF!</definedName>
    <definedName name="CRIT_DFGMAND">#REF!</definedName>
    <definedName name="CRIT_HMO">#REF!</definedName>
    <definedName name="CRIT_HOMEREP">#REF!</definedName>
    <definedName name="CRIT_RENGRANT">#REF!</definedName>
    <definedName name="CRIT_RENTEXP">#REF!</definedName>
    <definedName name="CRIT_SCHOOL">#REF!</definedName>
    <definedName name="CRIT_UNEMP">#REF!</definedName>
    <definedName name="dafhahadfh">#REF!</definedName>
    <definedName name="dafhfahdhae">#REF!</definedName>
    <definedName name="dd">#REF!</definedName>
    <definedName name="dhqerheqrhq3">#REF!</definedName>
    <definedName name="djdsjdsjsdt">#REF!</definedName>
    <definedName name="djfdjsrejsr">#REF!</definedName>
    <definedName name="drkdtykd">#REF!</definedName>
    <definedName name="dsgjsdfgjsdfjgdf">#REF!</definedName>
    <definedName name="dsgkjbsdkgbklds">#REF!</definedName>
    <definedName name="dtyidc">#REF!</definedName>
    <definedName name="EDUCATION">#REF!</definedName>
    <definedName name="EDUCATION_EXPBLK">#REF!</definedName>
    <definedName name="eheqhehqweh">#REF!</definedName>
    <definedName name="ehewhrqehh">#REF!</definedName>
    <definedName name="erheqrhqerhe">#REF!</definedName>
    <definedName name="erhreheqh">#REF!</definedName>
    <definedName name="ewrherhreqwrh">#REF!</definedName>
    <definedName name="ewrhrehreqhqe">#REF!</definedName>
    <definedName name="fahaeherhea">#REF!</definedName>
    <definedName name="fgjfjs">#REF!</definedName>
    <definedName name="fgjsdjsdfjsd">#REF!</definedName>
    <definedName name="fgjsgdjsjds">#REF!</definedName>
    <definedName name="fgkfrykfr">#REF!</definedName>
    <definedName name="fhfd">#REF!</definedName>
    <definedName name="fjsdgjstdjsz">#REF!</definedName>
    <definedName name="fkfdok">#REF!</definedName>
    <definedName name="fktkitd">#REF!</definedName>
    <definedName name="fshfu">#REF!</definedName>
    <definedName name="g">#REF!</definedName>
    <definedName name="gfjfgjfgjrf">#REF!</definedName>
    <definedName name="gfjsdjdzsfjaez">#REF!</definedName>
    <definedName name="ghjdgj">#REF!</definedName>
    <definedName name="gjdjdsjest">#REF!</definedName>
    <definedName name="gjgfj">#REF!</definedName>
    <definedName name="gjgfjf">#REF!</definedName>
    <definedName name="gkftdk">#REF!</definedName>
    <definedName name="gkusrx">#REF!</definedName>
    <definedName name="gyityi">#REF!</definedName>
    <definedName name="h">#REF!</definedName>
    <definedName name="HEADS">#REF!</definedName>
    <definedName name="HEADS_EXPBLK">#REF!</definedName>
    <definedName name="hh">#REF!</definedName>
    <definedName name="hjlhjlhjlfhjl">#REF!</definedName>
    <definedName name="hk">#REF!</definedName>
    <definedName name="htewhqehe">#REF!</definedName>
    <definedName name="i">#REF!</definedName>
    <definedName name="iolyuol">#REF!</definedName>
    <definedName name="j">#REF!</definedName>
    <definedName name="jasjsdjstdj">#REF!</definedName>
    <definedName name="jdfjfhjeas">#REF!</definedName>
    <definedName name="jdjfdjsdjz">#REF!</definedName>
    <definedName name="jdsjstjers">#REF!</definedName>
    <definedName name="jfgjs">#REF!</definedName>
    <definedName name="jfgjzdjn">#REF!</definedName>
    <definedName name="jgdsj">#REF!</definedName>
    <definedName name="jj">#REF!</definedName>
    <definedName name="jjfd">#REF!</definedName>
    <definedName name="jsdjsjzx">#REF!</definedName>
    <definedName name="jsrfjashzj">#REF!</definedName>
    <definedName name="jydf">#REF!</definedName>
    <definedName name="K">#REF!</definedName>
    <definedName name="kk">#REF!</definedName>
    <definedName name="l">#REF!</definedName>
    <definedName name="ngjdgjf">#REF!</definedName>
    <definedName name="ouyuouy">#REF!</definedName>
    <definedName name="Police2010_11">#REF!</definedName>
    <definedName name="_xlnm.Print_Area" localSheetId="0">'Revenue MTFF '!$B$1:$Z$81</definedName>
    <definedName name="Provorfin">#REF!</definedName>
    <definedName name="pushik">#REF!</definedName>
    <definedName name="rdkjdtyikyd">#REF!</definedName>
    <definedName name="RENGRANT_PRCNT">#REF!</definedName>
    <definedName name="RENTEXP">#REF!</definedName>
    <definedName name="RENTEXP_EXPBLK">#REF!</definedName>
    <definedName name="RENTEXP_PRCNT">#REF!</definedName>
    <definedName name="rfkufk">#REF!</definedName>
    <definedName name="rktyoio">#REF!</definedName>
    <definedName name="round_factor">#REF!</definedName>
    <definedName name="rtjrtuweyreq">#REF!</definedName>
    <definedName name="rtyiurtyueryreqy">#REF!</definedName>
    <definedName name="rujrsis">#REF!</definedName>
    <definedName name="ryahadj">#REF!</definedName>
    <definedName name="ryqryq4yr">#REF!</definedName>
    <definedName name="SCHOOL_PRCNT">#REF!</definedName>
    <definedName name="sdahfdhadhf">#REF!</definedName>
    <definedName name="sdfjdsjsdj">#REF!</definedName>
    <definedName name="sdgds">#REF!</definedName>
    <definedName name="shshs">#REF!</definedName>
    <definedName name="shshw">#REF!</definedName>
    <definedName name="sjdngkjsdbng">#REF!</definedName>
    <definedName name="t">#REF!</definedName>
    <definedName name="tdkdtktd">#REF!</definedName>
    <definedName name="tdkydukdtu">#REF!</definedName>
    <definedName name="tdkytk">#REF!</definedName>
    <definedName name="tgkdkdtf">#REF!</definedName>
    <definedName name="tjsfjszdjz">#REF!</definedName>
    <definedName name="tjsjsetjz">#REF!</definedName>
    <definedName name="TRAVEL">#REF!</definedName>
    <definedName name="TRAVEL_EXPBLK">#REF!</definedName>
    <definedName name="trjtsjsjs">#REF!</definedName>
    <definedName name="tukdtkdtr">#REF!</definedName>
    <definedName name="tyikytdo">#REF!</definedName>
    <definedName name="tyiodt">#REF!</definedName>
    <definedName name="tyktkdt">#REF!</definedName>
    <definedName name="UNINTENT2">#REF!</definedName>
    <definedName name="uouyouy">#REF!</definedName>
    <definedName name="v">#REF!</definedName>
    <definedName name="vv">#REF!</definedName>
    <definedName name="w">#REF!</definedName>
    <definedName name="wtwy">#REF!</definedName>
    <definedName name="ww">#REF!</definedName>
    <definedName name="X">#REF!</definedName>
    <definedName name="yityoiti">#REF!</definedName>
    <definedName name="yuouyouyr">#REF!</definedName>
    <definedName name="yuoyuou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5" i="1" l="1"/>
  <c r="I75" i="1"/>
  <c r="I76" i="1" s="1"/>
  <c r="H75" i="1"/>
  <c r="H76" i="1" s="1"/>
  <c r="G75" i="1"/>
  <c r="G76" i="1" s="1"/>
  <c r="F75" i="1"/>
  <c r="F76" i="1" s="1"/>
  <c r="E75" i="1"/>
  <c r="E76" i="1" s="1"/>
  <c r="G71" i="1"/>
  <c r="O70" i="1"/>
  <c r="M70" i="1"/>
  <c r="B67" i="1"/>
  <c r="V66" i="1"/>
  <c r="Q66" i="1"/>
  <c r="L66" i="1"/>
  <c r="L64" i="1"/>
  <c r="J64" i="1"/>
  <c r="G64" i="1"/>
  <c r="E64" i="1"/>
  <c r="C64" i="1"/>
  <c r="AA61" i="1"/>
  <c r="J61" i="1"/>
  <c r="O61" i="1" s="1"/>
  <c r="T61" i="1" s="1"/>
  <c r="Y61" i="1" s="1"/>
  <c r="AA60" i="1"/>
  <c r="J60" i="1"/>
  <c r="O60" i="1" s="1"/>
  <c r="AA59" i="1"/>
  <c r="V59" i="1"/>
  <c r="Q59" i="1"/>
  <c r="Q64" i="1" s="1"/>
  <c r="J59" i="1"/>
  <c r="AA58" i="1"/>
  <c r="J58" i="1"/>
  <c r="O58" i="1" s="1"/>
  <c r="AA57" i="1"/>
  <c r="W55" i="1"/>
  <c r="W53" i="1"/>
  <c r="V53" i="1"/>
  <c r="R53" i="1"/>
  <c r="Q53" i="1"/>
  <c r="M53" i="1"/>
  <c r="L53" i="1"/>
  <c r="H53" i="1"/>
  <c r="G53" i="1"/>
  <c r="E53" i="1"/>
  <c r="C53" i="1"/>
  <c r="AA51" i="1"/>
  <c r="J51" i="1"/>
  <c r="O51" i="1" s="1"/>
  <c r="T51" i="1" s="1"/>
  <c r="Y51" i="1" s="1"/>
  <c r="J50" i="1"/>
  <c r="AA45" i="1"/>
  <c r="J45" i="1"/>
  <c r="O45" i="1" s="1"/>
  <c r="T45" i="1" s="1"/>
  <c r="Y45" i="1" s="1"/>
  <c r="AA40" i="1"/>
  <c r="J40" i="1"/>
  <c r="O40" i="1" s="1"/>
  <c r="T40" i="1" s="1"/>
  <c r="Y40" i="1" s="1"/>
  <c r="W37" i="1"/>
  <c r="V37" i="1"/>
  <c r="R37" i="1"/>
  <c r="Q37" i="1"/>
  <c r="M37" i="1"/>
  <c r="L37" i="1"/>
  <c r="H37" i="1"/>
  <c r="G37" i="1"/>
  <c r="E37" i="1"/>
  <c r="C37" i="1"/>
  <c r="AA36" i="1"/>
  <c r="J36" i="1"/>
  <c r="O36" i="1" s="1"/>
  <c r="T36" i="1" s="1"/>
  <c r="Y36" i="1" s="1"/>
  <c r="AA35" i="1"/>
  <c r="J35" i="1"/>
  <c r="O35" i="1" s="1"/>
  <c r="T35" i="1" s="1"/>
  <c r="Y35" i="1" s="1"/>
  <c r="AA34" i="1"/>
  <c r="J34" i="1"/>
  <c r="O34" i="1" s="1"/>
  <c r="T34" i="1" s="1"/>
  <c r="Y34" i="1" s="1"/>
  <c r="AA33" i="1"/>
  <c r="J33" i="1"/>
  <c r="O33" i="1" s="1"/>
  <c r="T33" i="1" s="1"/>
  <c r="Y33" i="1" s="1"/>
  <c r="AA32" i="1"/>
  <c r="J32" i="1"/>
  <c r="O32" i="1" s="1"/>
  <c r="T32" i="1" s="1"/>
  <c r="Y32" i="1" s="1"/>
  <c r="AA31" i="1"/>
  <c r="J31" i="1"/>
  <c r="O31" i="1" s="1"/>
  <c r="T31" i="1" s="1"/>
  <c r="Y31" i="1" s="1"/>
  <c r="AA30" i="1"/>
  <c r="J30" i="1"/>
  <c r="O30" i="1" s="1"/>
  <c r="T30" i="1" s="1"/>
  <c r="Y30" i="1" s="1"/>
  <c r="AA29" i="1"/>
  <c r="J29" i="1"/>
  <c r="O29" i="1" s="1"/>
  <c r="T29" i="1" s="1"/>
  <c r="Y29" i="1" s="1"/>
  <c r="AA28" i="1"/>
  <c r="J28" i="1"/>
  <c r="O28" i="1" s="1"/>
  <c r="T28" i="1" s="1"/>
  <c r="Y28" i="1" s="1"/>
  <c r="AA27" i="1"/>
  <c r="J27" i="1"/>
  <c r="O27" i="1" s="1"/>
  <c r="T27" i="1" s="1"/>
  <c r="Y27" i="1" s="1"/>
  <c r="AA26" i="1"/>
  <c r="J26" i="1"/>
  <c r="O26" i="1" s="1"/>
  <c r="T26" i="1" s="1"/>
  <c r="Y26" i="1" s="1"/>
  <c r="AA25" i="1"/>
  <c r="J25" i="1"/>
  <c r="O25" i="1" s="1"/>
  <c r="T25" i="1" s="1"/>
  <c r="Y25" i="1" s="1"/>
  <c r="AA24" i="1"/>
  <c r="J24" i="1"/>
  <c r="O24" i="1" s="1"/>
  <c r="T24" i="1" s="1"/>
  <c r="Y24" i="1" s="1"/>
  <c r="AA23" i="1"/>
  <c r="J23" i="1"/>
  <c r="O23" i="1" s="1"/>
  <c r="T23" i="1" s="1"/>
  <c r="Y23" i="1" s="1"/>
  <c r="AA22" i="1"/>
  <c r="J22" i="1"/>
  <c r="O22" i="1" s="1"/>
  <c r="T22" i="1" s="1"/>
  <c r="Y22" i="1" s="1"/>
  <c r="AA21" i="1"/>
  <c r="J21" i="1"/>
  <c r="O21" i="1" s="1"/>
  <c r="T21" i="1" s="1"/>
  <c r="Y21" i="1" s="1"/>
  <c r="AA20" i="1"/>
  <c r="J20" i="1"/>
  <c r="O20" i="1" s="1"/>
  <c r="T20" i="1" s="1"/>
  <c r="Y20" i="1" s="1"/>
  <c r="AA19" i="1"/>
  <c r="J19" i="1"/>
  <c r="O19" i="1" s="1"/>
  <c r="T19" i="1" s="1"/>
  <c r="Y19" i="1" s="1"/>
  <c r="AA18" i="1"/>
  <c r="J18" i="1"/>
  <c r="W15" i="1"/>
  <c r="V15" i="1"/>
  <c r="V55" i="1" s="1"/>
  <c r="R15" i="1"/>
  <c r="R55" i="1" s="1"/>
  <c r="R69" i="1" s="1"/>
  <c r="Q15" i="1"/>
  <c r="M15" i="1"/>
  <c r="L15" i="1"/>
  <c r="H15" i="1"/>
  <c r="G15" i="1"/>
  <c r="E15" i="1"/>
  <c r="E42" i="1" s="1"/>
  <c r="E47" i="1" s="1"/>
  <c r="E55" i="1" s="1"/>
  <c r="E68" i="1" s="1"/>
  <c r="C15" i="1"/>
  <c r="AA14" i="1"/>
  <c r="J14" i="1"/>
  <c r="O14" i="1" s="1"/>
  <c r="T14" i="1" s="1"/>
  <c r="Y14" i="1" s="1"/>
  <c r="AA13" i="1"/>
  <c r="J13" i="1"/>
  <c r="O13" i="1" s="1"/>
  <c r="T13" i="1" s="1"/>
  <c r="Y13" i="1" s="1"/>
  <c r="O12" i="1"/>
  <c r="T12" i="1" s="1"/>
  <c r="Y12" i="1" s="1"/>
  <c r="J12" i="1"/>
  <c r="AA11" i="1"/>
  <c r="J11" i="1"/>
  <c r="O11" i="1" s="1"/>
  <c r="T11" i="1" s="1"/>
  <c r="Y11" i="1" s="1"/>
  <c r="AA10" i="1"/>
  <c r="J10" i="1"/>
  <c r="O10" i="1" s="1"/>
  <c r="T10" i="1" s="1"/>
  <c r="Y10" i="1" s="1"/>
  <c r="AA9" i="1"/>
  <c r="J9" i="1"/>
  <c r="O9" i="1" s="1"/>
  <c r="L55" i="1" l="1"/>
  <c r="M55" i="1"/>
  <c r="M69" i="1" s="1"/>
  <c r="Q55" i="1"/>
  <c r="J76" i="1"/>
  <c r="T58" i="1"/>
  <c r="O64" i="1"/>
  <c r="J53" i="1"/>
  <c r="O50" i="1"/>
  <c r="T9" i="1"/>
  <c r="O15" i="1"/>
  <c r="C42" i="1"/>
  <c r="C47" i="1" s="1"/>
  <c r="C55" i="1" s="1"/>
  <c r="C68" i="1" s="1"/>
  <c r="J15" i="1"/>
  <c r="O18" i="1"/>
  <c r="J37" i="1"/>
  <c r="G55" i="1"/>
  <c r="H55" i="1"/>
  <c r="O37" i="1" l="1"/>
  <c r="O42" i="1" s="1"/>
  <c r="O47" i="1" s="1"/>
  <c r="T18" i="1"/>
  <c r="J42" i="1"/>
  <c r="J47" i="1" s="1"/>
  <c r="J55" i="1" s="1"/>
  <c r="J68" i="1" s="1"/>
  <c r="J70" i="1" s="1"/>
  <c r="T15" i="1"/>
  <c r="Y9" i="1"/>
  <c r="Y15" i="1" s="1"/>
  <c r="O53" i="1"/>
  <c r="T50" i="1"/>
  <c r="V58" i="1"/>
  <c r="V64" i="1" s="1"/>
  <c r="T64" i="1"/>
  <c r="Y58" i="1" l="1"/>
  <c r="Y64" i="1" s="1"/>
  <c r="O55" i="1"/>
  <c r="O68" i="1" s="1"/>
  <c r="Y18" i="1"/>
  <c r="Y37" i="1" s="1"/>
  <c r="Y42" i="1" s="1"/>
  <c r="Y47" i="1" s="1"/>
  <c r="T37" i="1"/>
  <c r="T53" i="1"/>
  <c r="Y50" i="1"/>
  <c r="Y53" i="1" s="1"/>
  <c r="T42" i="1"/>
  <c r="T47" i="1" s="1"/>
  <c r="T55" i="1" s="1"/>
  <c r="T68" i="1" s="1"/>
  <c r="Y55" i="1" l="1"/>
  <c r="Y68" i="1" s="1"/>
</calcChain>
</file>

<file path=xl/sharedStrings.xml><?xml version="1.0" encoding="utf-8"?>
<sst xmlns="http://schemas.openxmlformats.org/spreadsheetml/2006/main" count="106" uniqueCount="66">
  <si>
    <t>Medium Term Financial Forecast 2024/25 to 2028/29</t>
  </si>
  <si>
    <t>2024/2025</t>
  </si>
  <si>
    <t>Adjustments</t>
  </si>
  <si>
    <t>Inflation</t>
  </si>
  <si>
    <t>2025/2026</t>
  </si>
  <si>
    <t>2026/2027</t>
  </si>
  <si>
    <t>2027/2028</t>
  </si>
  <si>
    <t>2028/2029</t>
  </si>
  <si>
    <t xml:space="preserve">Approved </t>
  </si>
  <si>
    <t>Budget</t>
  </si>
  <si>
    <t xml:space="preserve"> </t>
  </si>
  <si>
    <t>Estimate at</t>
  </si>
  <si>
    <t>Outturn</t>
  </si>
  <si>
    <t>£000</t>
  </si>
  <si>
    <t>EMPLOYEE RELATED COSTS</t>
  </si>
  <si>
    <t>POLICE OFFICER PAY</t>
  </si>
  <si>
    <t>POLICE STAFF PAY</t>
  </si>
  <si>
    <t>PCSO PAY</t>
  </si>
  <si>
    <t>NATIONAL INSURANCE INCREASE</t>
  </si>
  <si>
    <t>OVERTIME</t>
  </si>
  <si>
    <t>OTHER EMPLOYEE RELATED EXPENDITURE</t>
  </si>
  <si>
    <t>TOTAL EMPLOYEE RELATED COSTS</t>
  </si>
  <si>
    <t>NON PAY</t>
  </si>
  <si>
    <t>GAS</t>
  </si>
  <si>
    <t>ELECTRICITY</t>
  </si>
  <si>
    <t>WATER</t>
  </si>
  <si>
    <t>PFI UNITARY CHARGE</t>
  </si>
  <si>
    <t>RENT AND RATES</t>
  </si>
  <si>
    <t>PREMISES RELATED EXPENDITURE</t>
  </si>
  <si>
    <t>MICROSOFT LICENCES</t>
  </si>
  <si>
    <t>NATIONAL IT SYSTEMS</t>
  </si>
  <si>
    <t>CONTRACTS</t>
  </si>
  <si>
    <t>AIRWAVE</t>
  </si>
  <si>
    <t>COMPUTERS AND COMMUNICATIONS</t>
  </si>
  <si>
    <t>MANDATORY SUPPLIES AND SERVICES</t>
  </si>
  <si>
    <t>SUPPLIES AND SERVICES</t>
  </si>
  <si>
    <t>ACCIDENT REPAIRS</t>
  </si>
  <si>
    <t>VEHICLE PARTS</t>
  </si>
  <si>
    <t>FUEL</t>
  </si>
  <si>
    <t>TRANSPORT RELATED EXPENDITURE</t>
  </si>
  <si>
    <t>THIRD PARTY PAYMENTS</t>
  </si>
  <si>
    <t>*</t>
  </si>
  <si>
    <t>TRANSFERS TO REVENUE AND CAPITAL RESERVES</t>
  </si>
  <si>
    <t>SUB TOTAL NON PAY</t>
  </si>
  <si>
    <t>INCOME</t>
  </si>
  <si>
    <t>OPERATIONAL BUDGET - DIRECTION AND CONTROL OF THE CHIEF CONSTABLE</t>
  </si>
  <si>
    <t>CAPITAL FINANCING</t>
  </si>
  <si>
    <t>NET CAPITAL FINANCING COSTS</t>
  </si>
  <si>
    <t>TOTAL FORCE BUDGET</t>
  </si>
  <si>
    <t>WEST YORKSHIRE MAYOR FOR POLICING AND CRIME</t>
  </si>
  <si>
    <t>OFFICE OF THE DEPUTY MAYOR</t>
  </si>
  <si>
    <t>COMMUNITY SAFETY FUND</t>
  </si>
  <si>
    <t>OPERATIONAL BUDGET - DIRECTION AND CONTROL OF DEPUTY MAYOR FOR POLICING AND CRIME</t>
  </si>
  <si>
    <t>TOTAL COST OF SERVICE</t>
  </si>
  <si>
    <t>FUNDED BY</t>
  </si>
  <si>
    <t>APPROPRIATIONS TO/FROM BALANCES</t>
  </si>
  <si>
    <t>POLICE MAIN GRANT</t>
  </si>
  <si>
    <t>75p INCOME LOSS and CT SUPPORT</t>
  </si>
  <si>
    <t>COLLECTION FUND SURPLUS/DEFICIT</t>
  </si>
  <si>
    <t>COUNCIL TAX FREEZE GRANT</t>
  </si>
  <si>
    <t>TOTAL FUNDING</t>
  </si>
  <si>
    <t>PRECEPT REQUIREMENT</t>
  </si>
  <si>
    <r>
      <t xml:space="preserve">SURPLUS / </t>
    </r>
    <r>
      <rPr>
        <b/>
        <u val="double"/>
        <sz val="18"/>
        <color rgb="FFFF0000"/>
        <rFont val="Verdana"/>
        <family val="2"/>
      </rPr>
      <t>SHORTFALL</t>
    </r>
  </si>
  <si>
    <t>Difference on Inflation which seemed to go onto Adjustments in Julies Budget version</t>
  </si>
  <si>
    <t>Increase in Govt grant from rounded version.</t>
  </si>
  <si>
    <t xml:space="preserve">*Please note the recategorisation of Third Party Income following the introduction of a new financial system and  transition on 1/4/2024 to a new account code structure.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</si>
</sst>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 #,###,"/>
    <numFmt numFmtId="165" formatCode="\ #,###.000,"/>
    <numFmt numFmtId="166" formatCode="\ #,###.0000,"/>
    <numFmt numFmtId="167" formatCode="\ #,###.00000,"/>
    <numFmt numFmtId="168" formatCode="#,##0;\(#,##0\)"/>
    <numFmt numFmtId="169" formatCode="#,##0;[Red]\(#,##0\)"/>
    <numFmt numFmtId="170" formatCode="#,##0.0000;[Red]\(#,##0.0000\)"/>
    <numFmt numFmtId="171" formatCode="0.0%"/>
    <numFmt numFmtId="172" formatCode="#,##0.000;[Red]\(#,##0.000\)"/>
  </numFmts>
  <fonts count="13" x14ac:knownFonts="1">
    <font>
      <sz val="10"/>
      <name val="Arial"/>
    </font>
    <font>
      <b/>
      <sz val="14"/>
      <name val="Verdana"/>
      <family val="2"/>
    </font>
    <font>
      <b/>
      <sz val="28"/>
      <name val="Verdana"/>
      <family val="2"/>
    </font>
    <font>
      <b/>
      <u val="double"/>
      <sz val="28"/>
      <name val="Arial"/>
      <family val="2"/>
    </font>
    <font>
      <b/>
      <sz val="14"/>
      <color indexed="8"/>
      <name val="Verdana"/>
      <family val="2"/>
    </font>
    <font>
      <b/>
      <u val="double"/>
      <sz val="14"/>
      <name val="Verdana"/>
      <family val="2"/>
    </font>
    <font>
      <sz val="14"/>
      <name val="Verdana"/>
      <family val="2"/>
    </font>
    <font>
      <sz val="10"/>
      <name val="Arial"/>
      <family val="2"/>
    </font>
    <font>
      <b/>
      <sz val="9"/>
      <name val="Verdana"/>
      <family val="2"/>
    </font>
    <font>
      <b/>
      <u val="double"/>
      <sz val="18"/>
      <name val="Verdana"/>
      <family val="2"/>
    </font>
    <font>
      <b/>
      <u val="double"/>
      <sz val="18"/>
      <color rgb="FFFF0000"/>
      <name val="Verdana"/>
      <family val="2"/>
    </font>
    <font>
      <b/>
      <sz val="18"/>
      <name val="Verdana"/>
      <family val="2"/>
    </font>
    <font>
      <b/>
      <sz val="18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164" fontId="3" fillId="0" borderId="0" xfId="0" applyNumberFormat="1" applyFont="1" applyAlignment="1">
      <alignment vertical="center" wrapText="1"/>
    </xf>
    <xf numFmtId="164" fontId="1" fillId="0" borderId="0" xfId="0" applyNumberFormat="1" applyFont="1"/>
    <xf numFmtId="165" fontId="1" fillId="0" borderId="0" xfId="0" applyNumberFormat="1" applyFont="1"/>
    <xf numFmtId="164" fontId="4" fillId="2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/>
    <xf numFmtId="168" fontId="5" fillId="2" borderId="0" xfId="0" applyNumberFormat="1" applyFont="1" applyFill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8" fontId="1" fillId="0" borderId="0" xfId="0" applyNumberFormat="1" applyFont="1"/>
    <xf numFmtId="168" fontId="1" fillId="0" borderId="2" xfId="0" applyNumberFormat="1" applyFont="1" applyBorder="1" applyAlignment="1">
      <alignment horizontal="center"/>
    </xf>
    <xf numFmtId="168" fontId="6" fillId="0" borderId="0" xfId="0" applyNumberFormat="1" applyFont="1"/>
    <xf numFmtId="168" fontId="6" fillId="0" borderId="2" xfId="0" applyNumberFormat="1" applyFont="1" applyBorder="1" applyAlignment="1">
      <alignment horizontal="center"/>
    </xf>
    <xf numFmtId="168" fontId="1" fillId="0" borderId="0" xfId="0" applyNumberFormat="1" applyFont="1" applyAlignment="1">
      <alignment horizontal="left"/>
    </xf>
    <xf numFmtId="168" fontId="1" fillId="0" borderId="2" xfId="0" applyNumberFormat="1" applyFont="1" applyBorder="1"/>
    <xf numFmtId="168" fontId="1" fillId="0" borderId="4" xfId="0" applyNumberFormat="1" applyFont="1" applyBorder="1" applyAlignment="1">
      <alignment horizontal="center"/>
    </xf>
    <xf numFmtId="168" fontId="1" fillId="0" borderId="6" xfId="0" applyNumberFormat="1" applyFont="1" applyBorder="1" applyAlignment="1">
      <alignment horizontal="center"/>
    </xf>
    <xf numFmtId="168" fontId="1" fillId="0" borderId="5" xfId="0" applyNumberFormat="1" applyFont="1" applyBorder="1" applyAlignment="1">
      <alignment horizontal="center"/>
    </xf>
    <xf numFmtId="169" fontId="1" fillId="0" borderId="9" xfId="0" applyNumberFormat="1" applyFont="1" applyBorder="1" applyAlignment="1" applyProtection="1">
      <alignment horizontal="center"/>
      <protection locked="0"/>
    </xf>
    <xf numFmtId="169" fontId="1" fillId="0" borderId="0" xfId="0" applyNumberFormat="1" applyFont="1" applyAlignment="1">
      <alignment horizontal="center"/>
    </xf>
    <xf numFmtId="165" fontId="1" fillId="0" borderId="9" xfId="0" applyNumberFormat="1" applyFont="1" applyBorder="1" applyAlignment="1" applyProtection="1">
      <alignment horizontal="center"/>
      <protection locked="0"/>
    </xf>
    <xf numFmtId="167" fontId="1" fillId="0" borderId="9" xfId="0" applyNumberFormat="1" applyFont="1" applyBorder="1" applyAlignment="1" applyProtection="1">
      <alignment horizontal="center"/>
      <protection locked="0"/>
    </xf>
    <xf numFmtId="164" fontId="8" fillId="0" borderId="0" xfId="0" applyNumberFormat="1" applyFont="1"/>
    <xf numFmtId="164" fontId="9" fillId="0" borderId="0" xfId="0" applyNumberFormat="1" applyFont="1" applyAlignment="1">
      <alignment horizontal="left"/>
    </xf>
    <xf numFmtId="169" fontId="11" fillId="0" borderId="0" xfId="0" applyNumberFormat="1" applyFont="1" applyAlignment="1">
      <alignment horizontal="center"/>
    </xf>
    <xf numFmtId="170" fontId="11" fillId="0" borderId="0" xfId="0" applyNumberFormat="1" applyFont="1" applyAlignment="1">
      <alignment horizontal="center"/>
    </xf>
    <xf numFmtId="171" fontId="11" fillId="0" borderId="0" xfId="1" applyNumberFormat="1" applyFont="1" applyAlignment="1">
      <alignment horizontal="center"/>
    </xf>
    <xf numFmtId="164" fontId="11" fillId="0" borderId="0" xfId="0" applyNumberFormat="1" applyFont="1"/>
    <xf numFmtId="171" fontId="1" fillId="0" borderId="0" xfId="1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72" fontId="1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left"/>
    </xf>
    <xf numFmtId="10" fontId="1" fillId="0" borderId="0" xfId="1" applyNumberFormat="1" applyFont="1" applyAlignment="1">
      <alignment horizontal="center"/>
    </xf>
    <xf numFmtId="168" fontId="1" fillId="4" borderId="0" xfId="0" applyNumberFormat="1" applyFont="1" applyFill="1" applyAlignment="1">
      <alignment horizontal="left"/>
    </xf>
    <xf numFmtId="168" fontId="1" fillId="4" borderId="0" xfId="0" applyNumberFormat="1" applyFont="1" applyFill="1"/>
    <xf numFmtId="168" fontId="1" fillId="4" borderId="0" xfId="0" applyNumberFormat="1" applyFont="1" applyFill="1" applyAlignment="1">
      <alignment horizontal="left" wrapText="1"/>
    </xf>
    <xf numFmtId="168" fontId="1" fillId="4" borderId="0" xfId="0" applyNumberFormat="1" applyFont="1" applyFill="1" applyAlignment="1">
      <alignment wrapText="1"/>
    </xf>
    <xf numFmtId="49" fontId="1" fillId="4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 applyProtection="1">
      <alignment horizontal="center"/>
      <protection locked="0"/>
    </xf>
    <xf numFmtId="168" fontId="1" fillId="4" borderId="1" xfId="0" applyNumberFormat="1" applyFont="1" applyFill="1" applyBorder="1" applyAlignment="1" applyProtection="1">
      <alignment horizontal="center"/>
      <protection locked="0"/>
    </xf>
    <xf numFmtId="168" fontId="1" fillId="4" borderId="2" xfId="0" applyNumberFormat="1" applyFont="1" applyFill="1" applyBorder="1" applyAlignment="1" applyProtection="1">
      <alignment horizontal="center"/>
      <protection locked="0"/>
    </xf>
    <xf numFmtId="168" fontId="1" fillId="4" borderId="2" xfId="0" applyNumberFormat="1" applyFont="1" applyFill="1" applyBorder="1" applyAlignment="1">
      <alignment horizontal="center"/>
    </xf>
    <xf numFmtId="168" fontId="1" fillId="4" borderId="4" xfId="0" applyNumberFormat="1" applyFont="1" applyFill="1" applyBorder="1" applyAlignment="1">
      <alignment horizontal="center"/>
    </xf>
    <xf numFmtId="168" fontId="1" fillId="4" borderId="6" xfId="0" applyNumberFormat="1" applyFont="1" applyFill="1" applyBorder="1" applyAlignment="1">
      <alignment horizontal="center"/>
    </xf>
    <xf numFmtId="168" fontId="1" fillId="4" borderId="1" xfId="0" applyNumberFormat="1" applyFont="1" applyFill="1" applyBorder="1" applyAlignment="1">
      <alignment horizontal="center"/>
    </xf>
    <xf numFmtId="168" fontId="1" fillId="4" borderId="7" xfId="0" applyNumberFormat="1" applyFont="1" applyFill="1" applyBorder="1" applyAlignment="1">
      <alignment horizontal="center"/>
    </xf>
    <xf numFmtId="168" fontId="11" fillId="4" borderId="10" xfId="0" applyNumberFormat="1" applyFont="1" applyFill="1" applyBorder="1" applyAlignment="1">
      <alignment horizontal="center"/>
    </xf>
    <xf numFmtId="168" fontId="1" fillId="4" borderId="8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166" fontId="1" fillId="4" borderId="2" xfId="0" applyNumberFormat="1" applyFont="1" applyFill="1" applyBorder="1" applyAlignment="1">
      <alignment horizontal="center"/>
    </xf>
    <xf numFmtId="166" fontId="1" fillId="4" borderId="3" xfId="0" applyNumberFormat="1" applyFont="1" applyFill="1" applyBorder="1" applyAlignment="1" applyProtection="1">
      <alignment horizontal="center"/>
      <protection locked="0"/>
    </xf>
    <xf numFmtId="166" fontId="1" fillId="4" borderId="1" xfId="0" applyNumberFormat="1" applyFont="1" applyFill="1" applyBorder="1" applyAlignment="1" applyProtection="1">
      <alignment horizontal="center"/>
      <protection locked="0"/>
    </xf>
    <xf numFmtId="166" fontId="1" fillId="4" borderId="2" xfId="0" applyNumberFormat="1" applyFont="1" applyFill="1" applyBorder="1" applyAlignment="1" applyProtection="1">
      <alignment horizontal="center"/>
      <protection locked="0"/>
    </xf>
    <xf numFmtId="166" fontId="1" fillId="4" borderId="2" xfId="1" applyNumberFormat="1" applyFont="1" applyFill="1" applyBorder="1" applyAlignment="1">
      <alignment horizontal="center"/>
    </xf>
    <xf numFmtId="167" fontId="1" fillId="4" borderId="2" xfId="0" applyNumberFormat="1" applyFont="1" applyFill="1" applyBorder="1" applyAlignment="1">
      <alignment horizontal="center"/>
    </xf>
    <xf numFmtId="167" fontId="1" fillId="4" borderId="3" xfId="0" applyNumberFormat="1" applyFont="1" applyFill="1" applyBorder="1" applyAlignment="1" applyProtection="1">
      <alignment horizontal="center"/>
      <protection locked="0"/>
    </xf>
    <xf numFmtId="167" fontId="1" fillId="4" borderId="1" xfId="0" applyNumberFormat="1" applyFont="1" applyFill="1" applyBorder="1" applyAlignment="1" applyProtection="1">
      <alignment horizontal="center"/>
      <protection locked="0"/>
    </xf>
    <xf numFmtId="167" fontId="1" fillId="4" borderId="2" xfId="0" applyNumberFormat="1" applyFont="1" applyFill="1" applyBorder="1" applyAlignment="1" applyProtection="1">
      <alignment horizontal="center"/>
      <protection locked="0"/>
    </xf>
    <xf numFmtId="168" fontId="12" fillId="4" borderId="10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 applyProtection="1">
      <alignment horizontal="center"/>
      <protection locked="0"/>
    </xf>
    <xf numFmtId="165" fontId="1" fillId="4" borderId="1" xfId="0" applyNumberFormat="1" applyFont="1" applyFill="1" applyBorder="1" applyAlignment="1" applyProtection="1">
      <alignment horizontal="center"/>
      <protection locked="0"/>
    </xf>
    <xf numFmtId="165" fontId="1" fillId="4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168" fontId="1" fillId="0" borderId="5" xfId="0" applyNumberFormat="1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B071-BD31-4A34-BCF0-2C8C394875C6}">
  <sheetPr>
    <pageSetUpPr fitToPage="1"/>
  </sheetPr>
  <dimension ref="A1:AA81"/>
  <sheetViews>
    <sheetView showGridLines="0" tabSelected="1" zoomScale="60" zoomScaleNormal="60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O83" sqref="O83"/>
    </sheetView>
  </sheetViews>
  <sheetFormatPr defaultColWidth="9.1796875" defaultRowHeight="17.5" x14ac:dyDescent="0.35"/>
  <cols>
    <col min="1" max="1" width="9.1796875" style="3"/>
    <col min="2" max="2" width="72" style="3" customWidth="1"/>
    <col min="3" max="3" width="22" style="25" customWidth="1"/>
    <col min="4" max="4" width="3.7265625" style="25" hidden="1" customWidth="1"/>
    <col min="5" max="5" width="22" style="25" hidden="1" customWidth="1"/>
    <col min="6" max="6" width="3.7265625" style="25" customWidth="1"/>
    <col min="7" max="7" width="21.7265625" style="25" customWidth="1"/>
    <col min="8" max="8" width="19.81640625" style="25" customWidth="1"/>
    <col min="9" max="9" width="3.7265625" style="25" customWidth="1"/>
    <col min="10" max="10" width="24.7265625" style="8" customWidth="1"/>
    <col min="11" max="11" width="3.7265625" style="3" customWidth="1"/>
    <col min="12" max="12" width="21.54296875" style="3" customWidth="1"/>
    <col min="13" max="13" width="19.7265625" style="3" customWidth="1"/>
    <col min="14" max="14" width="3.81640625" style="3" customWidth="1"/>
    <col min="15" max="15" width="22" style="9" customWidth="1"/>
    <col min="16" max="16" width="3.7265625" style="3" customWidth="1"/>
    <col min="17" max="17" width="21.54296875" style="3" customWidth="1"/>
    <col min="18" max="18" width="19.7265625" style="3" customWidth="1"/>
    <col min="19" max="19" width="3.7265625" style="3" customWidth="1"/>
    <col min="20" max="20" width="25" style="9" bestFit="1" customWidth="1"/>
    <col min="21" max="21" width="3.7265625" style="3" customWidth="1"/>
    <col min="22" max="22" width="21.54296875" style="3" customWidth="1"/>
    <col min="23" max="23" width="19.7265625" style="3" customWidth="1"/>
    <col min="24" max="24" width="3.7265625" style="3" customWidth="1"/>
    <col min="25" max="25" width="23.7265625" style="4" customWidth="1"/>
    <col min="26" max="26" width="9.1796875" style="3"/>
    <col min="27" max="27" width="25.54296875" style="3" hidden="1" customWidth="1"/>
    <col min="28" max="16384" width="9.1796875" style="3"/>
  </cols>
  <sheetData>
    <row r="1" spans="2:27" ht="50.15" customHeight="1" x14ac:dyDescent="0.35">
      <c r="B1" s="1"/>
      <c r="C1" s="1"/>
      <c r="D1" s="1"/>
      <c r="E1" s="74" t="s">
        <v>0</v>
      </c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2"/>
      <c r="V1" s="2"/>
    </row>
    <row r="2" spans="2:27" ht="1.5" customHeight="1" thickBot="1" x14ac:dyDescent="0.4">
      <c r="B2" s="5"/>
      <c r="C2" s="6"/>
      <c r="D2" s="7"/>
      <c r="E2" s="6"/>
      <c r="F2" s="7"/>
      <c r="G2" s="7"/>
      <c r="H2" s="7"/>
      <c r="I2" s="7"/>
    </row>
    <row r="3" spans="2:27" x14ac:dyDescent="0.35">
      <c r="B3" s="10"/>
      <c r="C3" s="44" t="s">
        <v>1</v>
      </c>
      <c r="D3" s="7"/>
      <c r="E3" s="44" t="s">
        <v>1</v>
      </c>
      <c r="F3" s="7"/>
      <c r="G3" s="56" t="s">
        <v>2</v>
      </c>
      <c r="H3" s="56" t="s">
        <v>3</v>
      </c>
      <c r="I3" s="7"/>
      <c r="J3" s="58" t="s">
        <v>4</v>
      </c>
      <c r="L3" s="56" t="s">
        <v>2</v>
      </c>
      <c r="M3" s="56" t="s">
        <v>3</v>
      </c>
      <c r="N3" s="7"/>
      <c r="O3" s="58" t="s">
        <v>5</v>
      </c>
      <c r="Q3" s="56" t="s">
        <v>2</v>
      </c>
      <c r="R3" s="56" t="s">
        <v>3</v>
      </c>
      <c r="S3" s="7"/>
      <c r="T3" s="69" t="s">
        <v>6</v>
      </c>
      <c r="V3" s="56" t="s">
        <v>2</v>
      </c>
      <c r="W3" s="56" t="s">
        <v>3</v>
      </c>
      <c r="X3" s="7"/>
      <c r="Y3" s="44" t="s">
        <v>7</v>
      </c>
    </row>
    <row r="4" spans="2:27" x14ac:dyDescent="0.35">
      <c r="B4" s="10"/>
      <c r="C4" s="45" t="s">
        <v>8</v>
      </c>
      <c r="D4" s="7"/>
      <c r="E4" s="45" t="s">
        <v>9</v>
      </c>
      <c r="F4" s="7"/>
      <c r="G4" s="45" t="s">
        <v>10</v>
      </c>
      <c r="H4" s="45"/>
      <c r="I4" s="7"/>
      <c r="J4" s="59" t="s">
        <v>11</v>
      </c>
      <c r="L4" s="45" t="s">
        <v>10</v>
      </c>
      <c r="M4" s="45"/>
      <c r="N4" s="7"/>
      <c r="O4" s="64" t="s">
        <v>11</v>
      </c>
      <c r="Q4" s="45" t="s">
        <v>10</v>
      </c>
      <c r="R4" s="45"/>
      <c r="S4" s="7"/>
      <c r="T4" s="64" t="s">
        <v>11</v>
      </c>
      <c r="V4" s="45" t="s">
        <v>10</v>
      </c>
      <c r="W4" s="45"/>
      <c r="X4" s="7"/>
      <c r="Y4" s="70" t="s">
        <v>11</v>
      </c>
    </row>
    <row r="5" spans="2:27" x14ac:dyDescent="0.35">
      <c r="B5" s="10"/>
      <c r="C5" s="45" t="s">
        <v>9</v>
      </c>
      <c r="D5" s="7"/>
      <c r="E5" s="45"/>
      <c r="F5" s="7"/>
      <c r="G5" s="45"/>
      <c r="H5" s="45"/>
      <c r="I5" s="7"/>
      <c r="J5" s="59" t="s">
        <v>12</v>
      </c>
      <c r="L5" s="45"/>
      <c r="M5" s="45"/>
      <c r="N5" s="7"/>
      <c r="O5" s="64" t="s">
        <v>12</v>
      </c>
      <c r="Q5" s="45"/>
      <c r="R5" s="45"/>
      <c r="S5" s="7"/>
      <c r="T5" s="64" t="s">
        <v>12</v>
      </c>
      <c r="V5" s="45"/>
      <c r="W5" s="45"/>
      <c r="X5" s="7"/>
      <c r="Y5" s="70" t="s">
        <v>12</v>
      </c>
    </row>
    <row r="6" spans="2:27" ht="20.25" customHeight="1" thickBot="1" x14ac:dyDescent="0.4">
      <c r="B6" s="11"/>
      <c r="C6" s="46" t="s">
        <v>13</v>
      </c>
      <c r="D6" s="7"/>
      <c r="E6" s="46" t="s">
        <v>13</v>
      </c>
      <c r="F6" s="7"/>
      <c r="G6" s="57" t="s">
        <v>13</v>
      </c>
      <c r="H6" s="57" t="s">
        <v>13</v>
      </c>
      <c r="I6" s="7"/>
      <c r="J6" s="60" t="s">
        <v>13</v>
      </c>
      <c r="L6" s="57" t="s">
        <v>13</v>
      </c>
      <c r="M6" s="57" t="s">
        <v>13</v>
      </c>
      <c r="N6" s="7"/>
      <c r="O6" s="65" t="s">
        <v>13</v>
      </c>
      <c r="Q6" s="57" t="s">
        <v>13</v>
      </c>
      <c r="R6" s="57" t="s">
        <v>13</v>
      </c>
      <c r="S6" s="7"/>
      <c r="T6" s="65" t="s">
        <v>13</v>
      </c>
      <c r="V6" s="57" t="s">
        <v>13</v>
      </c>
      <c r="W6" s="57" t="s">
        <v>13</v>
      </c>
      <c r="X6" s="7"/>
      <c r="Y6" s="71" t="s">
        <v>13</v>
      </c>
    </row>
    <row r="7" spans="2:27" s="15" customFormat="1" x14ac:dyDescent="0.35">
      <c r="B7" s="12"/>
      <c r="C7" s="47"/>
      <c r="D7" s="13"/>
      <c r="E7" s="47"/>
      <c r="F7" s="13"/>
      <c r="G7" s="14"/>
      <c r="H7" s="14"/>
      <c r="I7" s="13"/>
      <c r="J7" s="61"/>
      <c r="L7" s="14"/>
      <c r="M7" s="14"/>
      <c r="N7" s="13"/>
      <c r="O7" s="66"/>
      <c r="Q7" s="14"/>
      <c r="R7" s="14"/>
      <c r="S7" s="13"/>
      <c r="T7" s="66"/>
      <c r="V7" s="14"/>
      <c r="W7" s="14"/>
      <c r="X7" s="13"/>
      <c r="Y7" s="72"/>
    </row>
    <row r="8" spans="2:27" s="15" customFormat="1" x14ac:dyDescent="0.35">
      <c r="B8" s="40" t="s">
        <v>14</v>
      </c>
      <c r="C8" s="48"/>
      <c r="D8" s="13"/>
      <c r="E8" s="48"/>
      <c r="F8" s="13"/>
      <c r="G8" s="16"/>
      <c r="H8" s="16"/>
      <c r="I8" s="13"/>
      <c r="J8" s="62"/>
      <c r="L8" s="16"/>
      <c r="M8" s="16"/>
      <c r="N8" s="13"/>
      <c r="O8" s="67"/>
      <c r="Q8" s="16"/>
      <c r="R8" s="16"/>
      <c r="S8" s="13"/>
      <c r="T8" s="67"/>
      <c r="V8" s="16"/>
      <c r="W8" s="16"/>
      <c r="X8" s="13"/>
      <c r="Y8" s="73"/>
    </row>
    <row r="9" spans="2:27" s="15" customFormat="1" x14ac:dyDescent="0.35">
      <c r="B9" s="17" t="s">
        <v>15</v>
      </c>
      <c r="C9" s="49">
        <v>378676.89513119671</v>
      </c>
      <c r="D9" s="13"/>
      <c r="E9" s="49">
        <v>382094.94432000013</v>
      </c>
      <c r="F9" s="13"/>
      <c r="G9" s="18">
        <v>5682.5331872867519</v>
      </c>
      <c r="H9" s="18">
        <v>15185.753447417321</v>
      </c>
      <c r="I9" s="13"/>
      <c r="J9" s="49">
        <f t="shared" ref="J9:J14" si="0">SUM(C9,G9,H9)</f>
        <v>399545.18176590081</v>
      </c>
      <c r="L9" s="18">
        <v>-787.21067649999895</v>
      </c>
      <c r="M9" s="18">
        <v>7218.8178962591874</v>
      </c>
      <c r="N9" s="13"/>
      <c r="O9" s="49">
        <f t="shared" ref="O9:O14" si="1">SUM(J9,L9,M9)</f>
        <v>405976.78898566001</v>
      </c>
      <c r="Q9" s="18">
        <v>-1607.0130134999999</v>
      </c>
      <c r="R9" s="18">
        <v>7347.1990134431962</v>
      </c>
      <c r="S9" s="13"/>
      <c r="T9" s="49">
        <f>SUM(O9,Q9,R9)</f>
        <v>411716.97498560318</v>
      </c>
      <c r="V9" s="18">
        <v>-824.05169670599571</v>
      </c>
      <c r="W9" s="18">
        <v>7478.0418436407617</v>
      </c>
      <c r="X9" s="13"/>
      <c r="Y9" s="49">
        <f>SUM(T9,V9,W9)</f>
        <v>418370.96513253794</v>
      </c>
      <c r="AA9" s="15">
        <f>E9-C9</f>
        <v>3418.0491888034157</v>
      </c>
    </row>
    <row r="10" spans="2:27" s="15" customFormat="1" x14ac:dyDescent="0.35">
      <c r="B10" s="17" t="s">
        <v>16</v>
      </c>
      <c r="C10" s="49">
        <v>164594.8952195895</v>
      </c>
      <c r="D10" s="13"/>
      <c r="E10" s="49">
        <v>172547.20226000022</v>
      </c>
      <c r="F10" s="13"/>
      <c r="G10" s="18">
        <v>9399.1902562807263</v>
      </c>
      <c r="H10" s="18">
        <v>5622.4297179083251</v>
      </c>
      <c r="I10" s="13"/>
      <c r="J10" s="49">
        <f t="shared" si="0"/>
        <v>179616.51519377856</v>
      </c>
      <c r="L10" s="18">
        <v>147.66399999999976</v>
      </c>
      <c r="M10" s="18">
        <v>2701.8810764477894</v>
      </c>
      <c r="N10" s="13"/>
      <c r="O10" s="49">
        <f t="shared" si="1"/>
        <v>182466.06027022633</v>
      </c>
      <c r="Q10" s="18">
        <v>800</v>
      </c>
      <c r="R10" s="18">
        <v>2771.9807107823003</v>
      </c>
      <c r="S10" s="13"/>
      <c r="T10" s="49">
        <f t="shared" ref="T10:T11" si="2">SUM(O10,Q10,R10)</f>
        <v>186038.04098100864</v>
      </c>
      <c r="V10" s="18">
        <v>0</v>
      </c>
      <c r="W10" s="18">
        <v>2827.3425472201689</v>
      </c>
      <c r="X10" s="13"/>
      <c r="Y10" s="49">
        <f t="shared" ref="Y10:Y13" si="3">SUM(T10,V10,W10)</f>
        <v>188865.38352822882</v>
      </c>
      <c r="AA10" s="15">
        <f>E10-C10</f>
        <v>7952.3070404107275</v>
      </c>
    </row>
    <row r="11" spans="2:27" s="15" customFormat="1" x14ac:dyDescent="0.35">
      <c r="B11" s="17" t="s">
        <v>17</v>
      </c>
      <c r="C11" s="49">
        <v>24244.443278212671</v>
      </c>
      <c r="D11" s="13"/>
      <c r="E11" s="49">
        <v>23908.683249999998</v>
      </c>
      <c r="F11" s="13"/>
      <c r="G11" s="18">
        <v>-4982.0242358726728</v>
      </c>
      <c r="H11" s="18">
        <v>942.98442485989949</v>
      </c>
      <c r="I11" s="13"/>
      <c r="J11" s="49">
        <f t="shared" si="0"/>
        <v>20205.4034671999</v>
      </c>
      <c r="L11" s="18">
        <v>-3513.7150000000001</v>
      </c>
      <c r="M11" s="18">
        <v>351.95881851899804</v>
      </c>
      <c r="N11" s="13"/>
      <c r="O11" s="49">
        <f t="shared" si="1"/>
        <v>17043.647285718896</v>
      </c>
      <c r="Q11" s="18">
        <v>-3515.5040000000008</v>
      </c>
      <c r="R11" s="18">
        <v>288.06754651437791</v>
      </c>
      <c r="S11" s="13"/>
      <c r="T11" s="49">
        <f t="shared" si="2"/>
        <v>13816.210832233273</v>
      </c>
      <c r="V11" s="18">
        <v>-3546.503999999999</v>
      </c>
      <c r="W11" s="18">
        <v>222.8988174446655</v>
      </c>
      <c r="X11" s="13"/>
      <c r="Y11" s="49">
        <f t="shared" si="3"/>
        <v>10492.60564967794</v>
      </c>
      <c r="AA11" s="15">
        <f>E11-C11</f>
        <v>-335.76002821267321</v>
      </c>
    </row>
    <row r="12" spans="2:27" s="15" customFormat="1" x14ac:dyDescent="0.35">
      <c r="B12" s="17" t="s">
        <v>18</v>
      </c>
      <c r="C12" s="49"/>
      <c r="D12" s="13"/>
      <c r="E12" s="49"/>
      <c r="F12" s="13"/>
      <c r="G12" s="18">
        <v>10442</v>
      </c>
      <c r="H12" s="18">
        <v>330</v>
      </c>
      <c r="I12" s="13"/>
      <c r="J12" s="49">
        <f>SUM(C12,G12,H12)-0.6</f>
        <v>10771.4</v>
      </c>
      <c r="L12" s="18"/>
      <c r="M12" s="18">
        <v>216</v>
      </c>
      <c r="N12" s="13"/>
      <c r="O12" s="49">
        <f t="shared" si="1"/>
        <v>10987.4</v>
      </c>
      <c r="Q12" s="18"/>
      <c r="R12" s="18">
        <v>223</v>
      </c>
      <c r="S12" s="13"/>
      <c r="T12" s="49">
        <f>SUM(O12,Q12,R12)</f>
        <v>11210.4</v>
      </c>
      <c r="V12" s="18"/>
      <c r="W12" s="18">
        <v>227</v>
      </c>
      <c r="X12" s="13"/>
      <c r="Y12" s="49">
        <f>SUM(T12,V12,W12)</f>
        <v>11437.4</v>
      </c>
    </row>
    <row r="13" spans="2:27" s="15" customFormat="1" x14ac:dyDescent="0.35">
      <c r="B13" s="17" t="s">
        <v>19</v>
      </c>
      <c r="C13" s="49">
        <v>14863.619885809261</v>
      </c>
      <c r="D13" s="13"/>
      <c r="E13" s="49">
        <v>14994.61393</v>
      </c>
      <c r="F13" s="13"/>
      <c r="G13" s="18">
        <v>554.55818367415827</v>
      </c>
      <c r="H13" s="18">
        <v>514.48545813138594</v>
      </c>
      <c r="I13" s="13"/>
      <c r="J13" s="49">
        <f t="shared" si="0"/>
        <v>15932.663527614806</v>
      </c>
      <c r="L13" s="18">
        <v>1249.4836835125718</v>
      </c>
      <c r="M13" s="18">
        <v>265.75388858040151</v>
      </c>
      <c r="N13" s="13"/>
      <c r="O13" s="49">
        <f t="shared" si="1"/>
        <v>17447.901099707782</v>
      </c>
      <c r="Q13" s="18">
        <v>-1077.37257</v>
      </c>
      <c r="R13" s="18">
        <v>249.38542303873891</v>
      </c>
      <c r="S13" s="13"/>
      <c r="T13" s="49">
        <f>SUM(O13,Q13,R13)</f>
        <v>16619.913952746523</v>
      </c>
      <c r="V13" s="18">
        <v>223.59004604999998</v>
      </c>
      <c r="W13" s="18">
        <v>258.97141489707417</v>
      </c>
      <c r="X13" s="13"/>
      <c r="Y13" s="49">
        <f t="shared" si="3"/>
        <v>17102.475413693599</v>
      </c>
      <c r="AA13" s="15">
        <f>E13-C13</f>
        <v>130.99404419073835</v>
      </c>
    </row>
    <row r="14" spans="2:27" s="15" customFormat="1" x14ac:dyDescent="0.35">
      <c r="B14" s="17" t="s">
        <v>20</v>
      </c>
      <c r="C14" s="49">
        <v>13134.613616400002</v>
      </c>
      <c r="D14" s="13"/>
      <c r="E14" s="49">
        <v>11924.82452</v>
      </c>
      <c r="F14" s="13"/>
      <c r="G14" s="18">
        <v>-1182.9070964000016</v>
      </c>
      <c r="H14" s="18">
        <v>65.677431279999993</v>
      </c>
      <c r="I14" s="13"/>
      <c r="J14" s="49">
        <f t="shared" si="0"/>
        <v>12017.38395128</v>
      </c>
      <c r="L14" s="18">
        <v>0</v>
      </c>
      <c r="M14" s="18">
        <v>60.85583162559999</v>
      </c>
      <c r="N14" s="13"/>
      <c r="O14" s="49">
        <f t="shared" si="1"/>
        <v>12078.239782905601</v>
      </c>
      <c r="Q14" s="18">
        <v>0</v>
      </c>
      <c r="R14" s="18">
        <v>62.072948258112</v>
      </c>
      <c r="S14" s="13"/>
      <c r="T14" s="49">
        <f>SUM(O14,Q14,R14)</f>
        <v>12140.312731163713</v>
      </c>
      <c r="V14" s="18">
        <v>0</v>
      </c>
      <c r="W14" s="18">
        <v>63.31440722327423</v>
      </c>
      <c r="X14" s="13"/>
      <c r="Y14" s="49">
        <f>SUM(T14,V14,W14)</f>
        <v>12203.627138386986</v>
      </c>
      <c r="AA14" s="15">
        <f>E14-C14</f>
        <v>-1209.7890964000017</v>
      </c>
    </row>
    <row r="15" spans="2:27" s="15" customFormat="1" x14ac:dyDescent="0.35">
      <c r="B15" s="15" t="s">
        <v>21</v>
      </c>
      <c r="C15" s="49">
        <f>SUM(C9:C14)</f>
        <v>595514.46713120816</v>
      </c>
      <c r="D15" s="13"/>
      <c r="E15" s="49">
        <f>SUM(E9:E14)</f>
        <v>605470.26828000043</v>
      </c>
      <c r="F15" s="13"/>
      <c r="G15" s="16">
        <f>SUM(G9:G14)</f>
        <v>19913.350294968961</v>
      </c>
      <c r="H15" s="16">
        <f>SUM(H9:H14)</f>
        <v>22661.330479596931</v>
      </c>
      <c r="I15" s="16" t="s">
        <v>10</v>
      </c>
      <c r="J15" s="49">
        <f>SUM(J9:J14)</f>
        <v>638088.54790577409</v>
      </c>
      <c r="L15" s="16">
        <f>SUM(L9:L14)</f>
        <v>-2903.7779929874278</v>
      </c>
      <c r="M15" s="16">
        <f>SUM(M9:M14)</f>
        <v>10815.267511431977</v>
      </c>
      <c r="N15" s="16" t="s">
        <v>10</v>
      </c>
      <c r="O15" s="49">
        <f>SUM(O9:O14)</f>
        <v>646000.03742421872</v>
      </c>
      <c r="Q15" s="16">
        <f>SUM(Q9:Q14)</f>
        <v>-5399.8895835000003</v>
      </c>
      <c r="R15" s="16">
        <f>SUM(R9:R14)</f>
        <v>10941.705642036724</v>
      </c>
      <c r="S15" s="16" t="s">
        <v>10</v>
      </c>
      <c r="T15" s="49">
        <f>SUM(T9:T14)</f>
        <v>651541.85348275537</v>
      </c>
      <c r="V15" s="16">
        <f>SUM(V9:V14)</f>
        <v>-4146.965650655995</v>
      </c>
      <c r="W15" s="16">
        <f>SUM(W9:W14)</f>
        <v>11077.569030425944</v>
      </c>
      <c r="X15" s="16" t="s">
        <v>10</v>
      </c>
      <c r="Y15" s="49">
        <f>SUM(Y9:Y14)</f>
        <v>658472.4568625252</v>
      </c>
    </row>
    <row r="16" spans="2:27" s="15" customFormat="1" x14ac:dyDescent="0.35">
      <c r="C16" s="49"/>
      <c r="D16" s="13"/>
      <c r="E16" s="49"/>
      <c r="F16" s="13"/>
      <c r="G16" s="16"/>
      <c r="H16" s="18"/>
      <c r="I16" s="13"/>
      <c r="J16" s="63"/>
      <c r="L16" s="16"/>
      <c r="M16" s="16"/>
      <c r="N16" s="13"/>
      <c r="O16" s="63"/>
      <c r="Q16" s="16"/>
      <c r="R16" s="16"/>
      <c r="S16" s="13"/>
      <c r="T16" s="63"/>
      <c r="V16" s="16"/>
      <c r="W16" s="16"/>
      <c r="X16" s="13"/>
      <c r="Y16" s="63"/>
    </row>
    <row r="17" spans="2:27" s="15" customFormat="1" x14ac:dyDescent="0.35">
      <c r="B17" s="41" t="s">
        <v>22</v>
      </c>
      <c r="C17" s="49"/>
      <c r="D17" s="13"/>
      <c r="E17" s="49"/>
      <c r="F17" s="13"/>
      <c r="G17" s="16"/>
      <c r="H17" s="18"/>
      <c r="I17" s="13"/>
      <c r="J17" s="59"/>
      <c r="L17" s="16"/>
      <c r="M17" s="16"/>
      <c r="N17" s="13"/>
      <c r="O17" s="59"/>
      <c r="Q17" s="16"/>
      <c r="R17" s="16"/>
      <c r="S17" s="13"/>
      <c r="T17" s="59"/>
      <c r="V17" s="16"/>
      <c r="W17" s="16"/>
      <c r="X17" s="13"/>
      <c r="Y17" s="59"/>
    </row>
    <row r="18" spans="2:27" s="15" customFormat="1" x14ac:dyDescent="0.35">
      <c r="B18" s="17" t="s">
        <v>23</v>
      </c>
      <c r="C18" s="49">
        <v>1300.3086799999999</v>
      </c>
      <c r="D18" s="13"/>
      <c r="E18" s="49">
        <v>1304.809</v>
      </c>
      <c r="F18" s="13"/>
      <c r="G18" s="18">
        <v>4.5003200000001016</v>
      </c>
      <c r="H18" s="18">
        <v>26.006180000000001</v>
      </c>
      <c r="I18" s="13"/>
      <c r="J18" s="49">
        <f t="shared" ref="J18:J36" si="4">SUM(C18,G18,H18)</f>
        <v>1330.8151800000001</v>
      </c>
      <c r="L18" s="18">
        <v>0</v>
      </c>
      <c r="M18" s="18">
        <v>26.526303600000002</v>
      </c>
      <c r="N18" s="13"/>
      <c r="O18" s="49">
        <f t="shared" ref="O18:O36" si="5">SUM(J18,L18,M18)</f>
        <v>1357.3414835999999</v>
      </c>
      <c r="Q18" s="18">
        <v>0</v>
      </c>
      <c r="R18" s="18">
        <v>27.056829671999999</v>
      </c>
      <c r="S18" s="13"/>
      <c r="T18" s="49">
        <f t="shared" ref="T18:T36" si="6">SUM(O18,Q18,R18)</f>
        <v>1384.398313272</v>
      </c>
      <c r="V18" s="18">
        <v>0</v>
      </c>
      <c r="W18" s="18">
        <v>27.59796626544</v>
      </c>
      <c r="X18" s="13"/>
      <c r="Y18" s="49">
        <f t="shared" ref="Y18:Y36" si="7">SUM(T18,V18,W18)</f>
        <v>1411.9962795374399</v>
      </c>
      <c r="AA18" s="15">
        <f t="shared" ref="AA18:AA36" si="8">E18-C18</f>
        <v>4.5003200000001016</v>
      </c>
    </row>
    <row r="19" spans="2:27" s="15" customFormat="1" x14ac:dyDescent="0.35">
      <c r="B19" s="17" t="s">
        <v>24</v>
      </c>
      <c r="C19" s="49">
        <v>5499.8503999999994</v>
      </c>
      <c r="D19" s="13"/>
      <c r="E19" s="49">
        <v>5535.799</v>
      </c>
      <c r="F19" s="13"/>
      <c r="G19" s="18">
        <v>204.94860000000062</v>
      </c>
      <c r="H19" s="18">
        <v>0</v>
      </c>
      <c r="I19" s="13"/>
      <c r="J19" s="49">
        <f t="shared" si="4"/>
        <v>5704.799</v>
      </c>
      <c r="L19" s="18">
        <v>95.9</v>
      </c>
      <c r="M19" s="18">
        <v>115.55398</v>
      </c>
      <c r="N19" s="13"/>
      <c r="O19" s="49">
        <f t="shared" si="5"/>
        <v>5916.2529799999993</v>
      </c>
      <c r="Q19" s="18">
        <v>-92.9</v>
      </c>
      <c r="R19" s="18">
        <v>116.00705959999999</v>
      </c>
      <c r="S19" s="13"/>
      <c r="T19" s="49">
        <f>SUM(O19,Q19,R19)</f>
        <v>5939.3600395999993</v>
      </c>
      <c r="V19" s="18">
        <v>-36.25</v>
      </c>
      <c r="W19" s="18">
        <v>117.60220079199999</v>
      </c>
      <c r="X19" s="13"/>
      <c r="Y19" s="49">
        <f>SUM(T19,V19,W19)</f>
        <v>6020.7122403919993</v>
      </c>
      <c r="AA19" s="15">
        <f t="shared" si="8"/>
        <v>35.948600000000624</v>
      </c>
    </row>
    <row r="20" spans="2:27" s="15" customFormat="1" x14ac:dyDescent="0.35">
      <c r="B20" s="17" t="s">
        <v>25</v>
      </c>
      <c r="C20" s="49">
        <v>422.09231999999997</v>
      </c>
      <c r="D20" s="13"/>
      <c r="E20" s="49">
        <v>450.35700000000003</v>
      </c>
      <c r="F20" s="13"/>
      <c r="G20" s="18">
        <v>45.764680000000055</v>
      </c>
      <c r="H20" s="18">
        <v>11.696425000000001</v>
      </c>
      <c r="I20" s="13"/>
      <c r="J20" s="49">
        <f t="shared" si="4"/>
        <v>479.553425</v>
      </c>
      <c r="L20" s="18">
        <v>17.899999999999999</v>
      </c>
      <c r="M20" s="18">
        <v>9.9490684999999992</v>
      </c>
      <c r="N20" s="13"/>
      <c r="O20" s="49">
        <f t="shared" si="5"/>
        <v>507.40249349999999</v>
      </c>
      <c r="Q20" s="18">
        <v>-5</v>
      </c>
      <c r="R20" s="18">
        <v>10.04804987</v>
      </c>
      <c r="S20" s="13"/>
      <c r="T20" s="49">
        <f>SUM(O20,Q20,R20)</f>
        <v>512.45054336999999</v>
      </c>
      <c r="V20" s="18">
        <v>0</v>
      </c>
      <c r="W20" s="18">
        <v>10.249010867400001</v>
      </c>
      <c r="X20" s="13"/>
      <c r="Y20" s="49">
        <f>SUM(T20,V20,W20)</f>
        <v>522.69955423739998</v>
      </c>
      <c r="AA20" s="15">
        <f t="shared" si="8"/>
        <v>28.264680000000055</v>
      </c>
    </row>
    <row r="21" spans="2:27" s="15" customFormat="1" x14ac:dyDescent="0.35">
      <c r="B21" s="17" t="s">
        <v>26</v>
      </c>
      <c r="C21" s="49">
        <v>14456.319889999999</v>
      </c>
      <c r="D21" s="13"/>
      <c r="E21" s="49">
        <v>14260.553</v>
      </c>
      <c r="F21" s="13"/>
      <c r="G21" s="18">
        <v>-99.425219999998944</v>
      </c>
      <c r="H21" s="18">
        <v>0</v>
      </c>
      <c r="I21" s="13"/>
      <c r="J21" s="49">
        <f t="shared" si="4"/>
        <v>14356.89467</v>
      </c>
      <c r="L21" s="18">
        <v>-39.635919999999999</v>
      </c>
      <c r="M21" s="18">
        <v>0</v>
      </c>
      <c r="N21" s="13"/>
      <c r="O21" s="49">
        <f t="shared" si="5"/>
        <v>14317.258749999999</v>
      </c>
      <c r="Q21" s="18">
        <v>295.34404000000001</v>
      </c>
      <c r="R21" s="18">
        <v>0</v>
      </c>
      <c r="S21" s="13"/>
      <c r="T21" s="49">
        <f t="shared" si="6"/>
        <v>14612.602789999999</v>
      </c>
      <c r="V21" s="18">
        <v>123.09322</v>
      </c>
      <c r="W21" s="18">
        <v>0</v>
      </c>
      <c r="X21" s="13"/>
      <c r="Y21" s="49">
        <f t="shared" si="7"/>
        <v>14735.69601</v>
      </c>
      <c r="AA21" s="15">
        <f t="shared" si="8"/>
        <v>-195.76688999999897</v>
      </c>
    </row>
    <row r="22" spans="2:27" s="15" customFormat="1" x14ac:dyDescent="0.35">
      <c r="B22" s="17" t="s">
        <v>27</v>
      </c>
      <c r="C22" s="49">
        <v>5987.3422781500003</v>
      </c>
      <c r="D22" s="13"/>
      <c r="E22" s="49">
        <v>5983.8954000000003</v>
      </c>
      <c r="F22" s="13"/>
      <c r="G22" s="18">
        <v>510.35312184999998</v>
      </c>
      <c r="H22" s="18">
        <v>152.57851000000002</v>
      </c>
      <c r="I22" s="13"/>
      <c r="J22" s="49">
        <f t="shared" si="4"/>
        <v>6650.2739100000008</v>
      </c>
      <c r="L22" s="18">
        <v>444.65499999999997</v>
      </c>
      <c r="M22" s="18">
        <v>134.00747820000001</v>
      </c>
      <c r="N22" s="13"/>
      <c r="O22" s="49">
        <f t="shared" si="5"/>
        <v>7228.9363882000007</v>
      </c>
      <c r="Q22" s="18">
        <v>-78</v>
      </c>
      <c r="R22" s="18">
        <v>135.12762776400001</v>
      </c>
      <c r="S22" s="13"/>
      <c r="T22" s="49">
        <f t="shared" si="6"/>
        <v>7286.0640159640006</v>
      </c>
      <c r="V22" s="18">
        <v>-101.12</v>
      </c>
      <c r="W22" s="18">
        <v>135.80778031928003</v>
      </c>
      <c r="X22" s="13"/>
      <c r="Y22" s="49">
        <f t="shared" si="7"/>
        <v>7320.7517962832808</v>
      </c>
      <c r="AA22" s="15">
        <f t="shared" si="8"/>
        <v>-3.446878149999975</v>
      </c>
    </row>
    <row r="23" spans="2:27" s="15" customFormat="1" x14ac:dyDescent="0.35">
      <c r="B23" s="17" t="s">
        <v>28</v>
      </c>
      <c r="C23" s="49">
        <v>6034.7060499999998</v>
      </c>
      <c r="D23" s="13"/>
      <c r="E23" s="49">
        <v>9130.4819100000004</v>
      </c>
      <c r="F23" s="13"/>
      <c r="G23" s="18">
        <v>3280.2758600000006</v>
      </c>
      <c r="H23" s="18">
        <v>213.36452274999999</v>
      </c>
      <c r="I23" s="13"/>
      <c r="J23" s="49">
        <f t="shared" si="4"/>
        <v>9528.3464327500005</v>
      </c>
      <c r="L23" s="18">
        <v>54.5</v>
      </c>
      <c r="M23" s="18">
        <v>176.04890865499996</v>
      </c>
      <c r="N23" s="13"/>
      <c r="O23" s="49">
        <f t="shared" si="5"/>
        <v>9758.8953414050011</v>
      </c>
      <c r="Q23" s="18">
        <v>-64</v>
      </c>
      <c r="R23" s="18">
        <v>178.2898868280999</v>
      </c>
      <c r="S23" s="13"/>
      <c r="T23" s="49">
        <f t="shared" si="6"/>
        <v>9873.1852282331001</v>
      </c>
      <c r="V23" s="18">
        <v>-37</v>
      </c>
      <c r="W23" s="18">
        <v>181.11568456466196</v>
      </c>
      <c r="X23" s="13"/>
      <c r="Y23" s="49">
        <f t="shared" si="7"/>
        <v>10017.300912797762</v>
      </c>
      <c r="AA23" s="15">
        <f t="shared" si="8"/>
        <v>3095.7758600000006</v>
      </c>
    </row>
    <row r="24" spans="2:27" s="15" customFormat="1" x14ac:dyDescent="0.35">
      <c r="B24" s="17" t="s">
        <v>29</v>
      </c>
      <c r="C24" s="49">
        <v>5309.8854000000001</v>
      </c>
      <c r="D24" s="13"/>
      <c r="E24" s="49">
        <v>5309.8850000000002</v>
      </c>
      <c r="F24" s="13"/>
      <c r="G24" s="18">
        <v>-3.9999999989959178E-4</v>
      </c>
      <c r="H24" s="18">
        <v>132.74712500000001</v>
      </c>
      <c r="I24" s="13"/>
      <c r="J24" s="49">
        <f t="shared" si="4"/>
        <v>5442.6321250000001</v>
      </c>
      <c r="L24" s="18">
        <v>0</v>
      </c>
      <c r="M24" s="18">
        <v>108.8526425</v>
      </c>
      <c r="N24" s="13"/>
      <c r="O24" s="49">
        <f t="shared" si="5"/>
        <v>5551.4847675000001</v>
      </c>
      <c r="Q24" s="18">
        <v>0</v>
      </c>
      <c r="R24" s="18">
        <v>111.02969535</v>
      </c>
      <c r="S24" s="13"/>
      <c r="T24" s="49">
        <f t="shared" si="6"/>
        <v>5662.5144628500002</v>
      </c>
      <c r="V24" s="18">
        <v>0</v>
      </c>
      <c r="W24" s="18">
        <v>113.25028925700001</v>
      </c>
      <c r="X24" s="13"/>
      <c r="Y24" s="49">
        <f t="shared" si="7"/>
        <v>5775.7647521070003</v>
      </c>
      <c r="AA24" s="15">
        <f t="shared" si="8"/>
        <v>-3.9999999989959178E-4</v>
      </c>
    </row>
    <row r="25" spans="2:27" s="15" customFormat="1" x14ac:dyDescent="0.35">
      <c r="B25" s="17" t="s">
        <v>30</v>
      </c>
      <c r="C25" s="49">
        <v>4489.7390999999998</v>
      </c>
      <c r="D25" s="13"/>
      <c r="E25" s="49">
        <v>2899.7922999999996</v>
      </c>
      <c r="F25" s="13"/>
      <c r="G25" s="18">
        <v>-1589.9468000000002</v>
      </c>
      <c r="H25" s="18">
        <v>698.84994429999983</v>
      </c>
      <c r="I25" s="13"/>
      <c r="J25" s="49">
        <f t="shared" si="4"/>
        <v>3598.6422442999992</v>
      </c>
      <c r="L25" s="18">
        <v>0</v>
      </c>
      <c r="M25" s="18">
        <v>179.93211221499996</v>
      </c>
      <c r="N25" s="13"/>
      <c r="O25" s="49">
        <f t="shared" si="5"/>
        <v>3778.5743565149992</v>
      </c>
      <c r="Q25" s="18">
        <v>0</v>
      </c>
      <c r="R25" s="18">
        <v>-188.92871782574997</v>
      </c>
      <c r="S25" s="13"/>
      <c r="T25" s="49">
        <f t="shared" si="6"/>
        <v>3589.6456386892492</v>
      </c>
      <c r="V25" s="18">
        <v>0</v>
      </c>
      <c r="W25" s="18">
        <v>179.48228193446246</v>
      </c>
      <c r="X25" s="13"/>
      <c r="Y25" s="49">
        <f t="shared" si="7"/>
        <v>3769.1279206237118</v>
      </c>
      <c r="AA25" s="15">
        <f t="shared" si="8"/>
        <v>-1589.9468000000002</v>
      </c>
    </row>
    <row r="26" spans="2:27" s="15" customFormat="1" x14ac:dyDescent="0.35">
      <c r="B26" s="17" t="s">
        <v>31</v>
      </c>
      <c r="C26" s="49">
        <v>7331.3068996000011</v>
      </c>
      <c r="D26" s="13"/>
      <c r="E26" s="49">
        <v>8792.8346199999996</v>
      </c>
      <c r="F26" s="13"/>
      <c r="G26" s="18">
        <v>1461.5277203999985</v>
      </c>
      <c r="H26" s="18">
        <v>214.1724155</v>
      </c>
      <c r="I26" s="13"/>
      <c r="J26" s="49">
        <f t="shared" si="4"/>
        <v>9007.0070354999989</v>
      </c>
      <c r="L26" s="18">
        <v>0</v>
      </c>
      <c r="M26" s="18">
        <v>175.62138070999998</v>
      </c>
      <c r="N26" s="13"/>
      <c r="O26" s="49">
        <f t="shared" si="5"/>
        <v>9182.6284162099982</v>
      </c>
      <c r="Q26" s="18">
        <v>0</v>
      </c>
      <c r="R26" s="18">
        <v>179.13380832419998</v>
      </c>
      <c r="S26" s="13"/>
      <c r="T26" s="49">
        <f t="shared" si="6"/>
        <v>9361.762224534199</v>
      </c>
      <c r="V26" s="18">
        <v>0</v>
      </c>
      <c r="W26" s="18">
        <v>182.716484490684</v>
      </c>
      <c r="X26" s="13"/>
      <c r="Y26" s="49">
        <f t="shared" si="7"/>
        <v>9544.4787090248828</v>
      </c>
      <c r="AA26" s="15">
        <f t="shared" si="8"/>
        <v>1461.5277203999985</v>
      </c>
    </row>
    <row r="27" spans="2:27" s="15" customFormat="1" x14ac:dyDescent="0.35">
      <c r="B27" s="17" t="s">
        <v>32</v>
      </c>
      <c r="C27" s="49">
        <v>2997.1336200000001</v>
      </c>
      <c r="D27" s="13"/>
      <c r="E27" s="49">
        <v>3014.1480000000001</v>
      </c>
      <c r="F27" s="13"/>
      <c r="G27" s="18">
        <v>17.014380000000074</v>
      </c>
      <c r="H27" s="18">
        <v>73.568700000000007</v>
      </c>
      <c r="I27" s="13"/>
      <c r="J27" s="49">
        <f t="shared" si="4"/>
        <v>3087.7166999999999</v>
      </c>
      <c r="L27" s="18">
        <v>0</v>
      </c>
      <c r="M27" s="18">
        <v>60.326333999999996</v>
      </c>
      <c r="N27" s="13"/>
      <c r="O27" s="49">
        <f t="shared" si="5"/>
        <v>3148.0430339999998</v>
      </c>
      <c r="Q27" s="18">
        <v>0</v>
      </c>
      <c r="R27" s="18">
        <v>61.532860679999999</v>
      </c>
      <c r="S27" s="13"/>
      <c r="T27" s="49">
        <f t="shared" si="6"/>
        <v>3209.5758946799997</v>
      </c>
      <c r="V27" s="18">
        <v>0</v>
      </c>
      <c r="W27" s="18">
        <v>62.763517893599996</v>
      </c>
      <c r="X27" s="13"/>
      <c r="Y27" s="49">
        <f t="shared" si="7"/>
        <v>3272.3394125735995</v>
      </c>
      <c r="AA27" s="15">
        <f t="shared" si="8"/>
        <v>17.014380000000074</v>
      </c>
    </row>
    <row r="28" spans="2:27" s="15" customFormat="1" x14ac:dyDescent="0.35">
      <c r="B28" s="17" t="s">
        <v>33</v>
      </c>
      <c r="C28" s="49">
        <v>6470.1692232800006</v>
      </c>
      <c r="D28" s="13"/>
      <c r="E28" s="49">
        <v>6305.3684299999995</v>
      </c>
      <c r="F28" s="13"/>
      <c r="G28" s="18">
        <v>52.421206719998992</v>
      </c>
      <c r="H28" s="18">
        <v>142.78073824999998</v>
      </c>
      <c r="I28" s="13"/>
      <c r="J28" s="49">
        <f t="shared" si="4"/>
        <v>6665.3711682499988</v>
      </c>
      <c r="L28" s="18">
        <v>90</v>
      </c>
      <c r="M28" s="18">
        <v>118.87425883699999</v>
      </c>
      <c r="N28" s="13"/>
      <c r="O28" s="49">
        <f t="shared" si="5"/>
        <v>6874.2454270869985</v>
      </c>
      <c r="Q28" s="18">
        <v>0</v>
      </c>
      <c r="R28" s="18">
        <v>128.90073795125804</v>
      </c>
      <c r="S28" s="13"/>
      <c r="T28" s="49">
        <f t="shared" si="6"/>
        <v>7003.1461650382562</v>
      </c>
      <c r="V28" s="18">
        <v>0</v>
      </c>
      <c r="W28" s="18">
        <v>133.60971083948772</v>
      </c>
      <c r="X28" s="13"/>
      <c r="Y28" s="49">
        <f t="shared" si="7"/>
        <v>7136.7558758777441</v>
      </c>
      <c r="AA28" s="15">
        <f t="shared" si="8"/>
        <v>-164.80079328000102</v>
      </c>
    </row>
    <row r="29" spans="2:27" s="15" customFormat="1" x14ac:dyDescent="0.35">
      <c r="B29" s="17" t="s">
        <v>34</v>
      </c>
      <c r="C29" s="49">
        <v>27379.412282899997</v>
      </c>
      <c r="D29" s="13"/>
      <c r="E29" s="49">
        <v>24869.68535</v>
      </c>
      <c r="F29" s="13"/>
      <c r="G29" s="18">
        <v>-1886.8222228999985</v>
      </c>
      <c r="H29" s="18">
        <v>217.40926605999999</v>
      </c>
      <c r="I29" s="13"/>
      <c r="J29" s="49">
        <f t="shared" si="4"/>
        <v>25709.999326059999</v>
      </c>
      <c r="L29" s="18">
        <v>566.69999999999936</v>
      </c>
      <c r="M29" s="18">
        <v>127.40901272120001</v>
      </c>
      <c r="N29" s="13"/>
      <c r="O29" s="49">
        <f t="shared" si="5"/>
        <v>26404.1083387812</v>
      </c>
      <c r="Q29" s="18">
        <v>237.16300000000047</v>
      </c>
      <c r="R29" s="18">
        <v>129.95719297562403</v>
      </c>
      <c r="S29" s="13"/>
      <c r="T29" s="49">
        <f t="shared" si="6"/>
        <v>26771.228531756824</v>
      </c>
      <c r="V29" s="18">
        <v>0</v>
      </c>
      <c r="W29" s="18">
        <v>132.55633683513651</v>
      </c>
      <c r="X29" s="13"/>
      <c r="Y29" s="49">
        <f t="shared" si="7"/>
        <v>26903.78486859196</v>
      </c>
      <c r="AA29" s="15">
        <f t="shared" si="8"/>
        <v>-2509.7269328999973</v>
      </c>
    </row>
    <row r="30" spans="2:27" s="15" customFormat="1" x14ac:dyDescent="0.35">
      <c r="B30" s="17" t="s">
        <v>35</v>
      </c>
      <c r="C30" s="49">
        <v>17513.316607299996</v>
      </c>
      <c r="D30" s="13"/>
      <c r="E30" s="49">
        <v>17140.145550000001</v>
      </c>
      <c r="F30" s="13"/>
      <c r="G30" s="18">
        <v>-1534.9926072999947</v>
      </c>
      <c r="H30" s="18">
        <v>413.13255410000016</v>
      </c>
      <c r="I30" s="13"/>
      <c r="J30" s="49">
        <f t="shared" si="4"/>
        <v>16391.456554100001</v>
      </c>
      <c r="L30" s="18">
        <v>142.77760000000006</v>
      </c>
      <c r="M30" s="18">
        <v>262.34230308200017</v>
      </c>
      <c r="N30" s="13"/>
      <c r="O30" s="49">
        <f t="shared" si="5"/>
        <v>16796.576457182004</v>
      </c>
      <c r="Q30" s="18">
        <v>256.93230775000001</v>
      </c>
      <c r="R30" s="18">
        <v>272.72779529864022</v>
      </c>
      <c r="S30" s="13"/>
      <c r="T30" s="49">
        <f t="shared" si="6"/>
        <v>17326.236560230645</v>
      </c>
      <c r="V30" s="18">
        <v>0</v>
      </c>
      <c r="W30" s="18">
        <v>278.18235120461281</v>
      </c>
      <c r="X30" s="13"/>
      <c r="Y30" s="49">
        <f t="shared" si="7"/>
        <v>17604.418911435259</v>
      </c>
      <c r="AA30" s="15">
        <f t="shared" si="8"/>
        <v>-373.17105729999457</v>
      </c>
    </row>
    <row r="31" spans="2:27" s="15" customFormat="1" x14ac:dyDescent="0.35">
      <c r="B31" s="17" t="s">
        <v>36</v>
      </c>
      <c r="C31" s="49">
        <v>0</v>
      </c>
      <c r="D31" s="13"/>
      <c r="E31" s="49">
        <v>1160.4359999999999</v>
      </c>
      <c r="F31" s="13"/>
      <c r="G31" s="18">
        <v>1160.4359999999999</v>
      </c>
      <c r="H31" s="18">
        <v>28.835899999999999</v>
      </c>
      <c r="I31" s="13"/>
      <c r="J31" s="49">
        <f t="shared" si="4"/>
        <v>1189.2719</v>
      </c>
      <c r="L31" s="18">
        <v>0</v>
      </c>
      <c r="M31" s="18">
        <v>23.645437999999999</v>
      </c>
      <c r="N31" s="13"/>
      <c r="O31" s="49">
        <f t="shared" si="5"/>
        <v>1212.917338</v>
      </c>
      <c r="Q31" s="18">
        <v>0</v>
      </c>
      <c r="R31" s="18">
        <v>24.118346760000001</v>
      </c>
      <c r="S31" s="13"/>
      <c r="T31" s="49">
        <f t="shared" si="6"/>
        <v>1237.0356847599999</v>
      </c>
      <c r="V31" s="18">
        <v>0</v>
      </c>
      <c r="W31" s="18">
        <v>24.6007136952</v>
      </c>
      <c r="X31" s="13"/>
      <c r="Y31" s="49">
        <f t="shared" si="7"/>
        <v>1261.6363984551999</v>
      </c>
      <c r="AA31" s="15">
        <f t="shared" si="8"/>
        <v>1160.4359999999999</v>
      </c>
    </row>
    <row r="32" spans="2:27" s="15" customFormat="1" x14ac:dyDescent="0.35">
      <c r="B32" s="17" t="s">
        <v>37</v>
      </c>
      <c r="C32" s="49">
        <v>0</v>
      </c>
      <c r="D32" s="13"/>
      <c r="E32" s="49">
        <v>3117.8069999999998</v>
      </c>
      <c r="F32" s="13"/>
      <c r="G32" s="18">
        <v>3117.8069999999998</v>
      </c>
      <c r="H32" s="18">
        <v>77.795175</v>
      </c>
      <c r="I32" s="13"/>
      <c r="J32" s="49">
        <f t="shared" si="4"/>
        <v>3195.602175</v>
      </c>
      <c r="L32" s="18">
        <v>0</v>
      </c>
      <c r="M32" s="18">
        <v>63.792043499999998</v>
      </c>
      <c r="N32" s="13"/>
      <c r="O32" s="49">
        <f t="shared" si="5"/>
        <v>3259.3942185000001</v>
      </c>
      <c r="Q32" s="18">
        <v>0</v>
      </c>
      <c r="R32" s="18">
        <v>65.067884370000002</v>
      </c>
      <c r="S32" s="13"/>
      <c r="T32" s="49">
        <f t="shared" si="6"/>
        <v>3324.4621028700003</v>
      </c>
      <c r="V32" s="18">
        <v>0</v>
      </c>
      <c r="W32" s="18">
        <v>66.369242057400001</v>
      </c>
      <c r="X32" s="13"/>
      <c r="Y32" s="49">
        <f t="shared" si="7"/>
        <v>3390.8313449274001</v>
      </c>
      <c r="AA32" s="15">
        <f t="shared" si="8"/>
        <v>3117.8069999999998</v>
      </c>
    </row>
    <row r="33" spans="2:27" s="15" customFormat="1" x14ac:dyDescent="0.35">
      <c r="B33" s="17" t="s">
        <v>38</v>
      </c>
      <c r="C33" s="49">
        <v>0</v>
      </c>
      <c r="D33" s="13"/>
      <c r="E33" s="49">
        <v>2983.08185</v>
      </c>
      <c r="F33" s="13"/>
      <c r="G33" s="18">
        <v>2983.08185</v>
      </c>
      <c r="H33" s="18">
        <v>62.110550000000003</v>
      </c>
      <c r="I33" s="13"/>
      <c r="J33" s="49">
        <f t="shared" si="4"/>
        <v>3045.1923999999999</v>
      </c>
      <c r="L33" s="18">
        <v>0</v>
      </c>
      <c r="M33" s="18">
        <v>50.930650999999997</v>
      </c>
      <c r="N33" s="13"/>
      <c r="O33" s="49">
        <f t="shared" si="5"/>
        <v>3096.123051</v>
      </c>
      <c r="Q33" s="18">
        <v>0</v>
      </c>
      <c r="R33" s="18">
        <v>51.949264020000001</v>
      </c>
      <c r="S33" s="13"/>
      <c r="T33" s="49">
        <f t="shared" si="6"/>
        <v>3148.0723150200001</v>
      </c>
      <c r="V33" s="18">
        <v>0</v>
      </c>
      <c r="W33" s="18">
        <v>52.988249300400007</v>
      </c>
      <c r="X33" s="13"/>
      <c r="Y33" s="49">
        <f t="shared" si="7"/>
        <v>3201.0605643204003</v>
      </c>
      <c r="AA33" s="15">
        <f t="shared" si="8"/>
        <v>2983.08185</v>
      </c>
    </row>
    <row r="34" spans="2:27" s="15" customFormat="1" x14ac:dyDescent="0.35">
      <c r="B34" s="17" t="s">
        <v>39</v>
      </c>
      <c r="C34" s="49">
        <v>14073.208208907859</v>
      </c>
      <c r="D34" s="13"/>
      <c r="E34" s="49">
        <v>4683.9444399999993</v>
      </c>
      <c r="F34" s="13"/>
      <c r="G34" s="18">
        <v>-9389.2637689078601</v>
      </c>
      <c r="H34" s="18">
        <v>289.10891675000011</v>
      </c>
      <c r="I34" s="13"/>
      <c r="J34" s="49">
        <f t="shared" si="4"/>
        <v>4973.0533567499997</v>
      </c>
      <c r="L34" s="18">
        <v>0</v>
      </c>
      <c r="M34" s="18">
        <v>42.727891735</v>
      </c>
      <c r="N34" s="13"/>
      <c r="O34" s="49">
        <f t="shared" si="5"/>
        <v>5015.7812484850001</v>
      </c>
      <c r="Q34" s="18">
        <v>0</v>
      </c>
      <c r="R34" s="18">
        <v>43.582449569699982</v>
      </c>
      <c r="S34" s="13"/>
      <c r="T34" s="49">
        <f t="shared" si="6"/>
        <v>5059.3636980546999</v>
      </c>
      <c r="V34" s="18">
        <v>0</v>
      </c>
      <c r="W34" s="18">
        <v>44.454098561093971</v>
      </c>
      <c r="X34" s="13"/>
      <c r="Y34" s="49">
        <f t="shared" si="7"/>
        <v>5103.8177966157937</v>
      </c>
      <c r="AA34" s="15">
        <f t="shared" si="8"/>
        <v>-9389.2637689078601</v>
      </c>
    </row>
    <row r="35" spans="2:27" s="15" customFormat="1" x14ac:dyDescent="0.35">
      <c r="B35" s="17" t="s">
        <v>40</v>
      </c>
      <c r="C35" s="49">
        <v>17840.732400000001</v>
      </c>
      <c r="D35" s="13"/>
      <c r="E35" s="49">
        <v>20401.288080000006</v>
      </c>
      <c r="F35" s="13" t="s">
        <v>41</v>
      </c>
      <c r="G35" s="18">
        <v>31683.224100000003</v>
      </c>
      <c r="H35" s="18">
        <v>1194.3328238500001</v>
      </c>
      <c r="I35" s="13"/>
      <c r="J35" s="49">
        <f t="shared" si="4"/>
        <v>50718.289323850004</v>
      </c>
      <c r="L35" s="18">
        <v>299.97703999999999</v>
      </c>
      <c r="M35" s="18">
        <v>700.13869911800009</v>
      </c>
      <c r="N35" s="13"/>
      <c r="O35" s="49">
        <f t="shared" si="5"/>
        <v>51718.405062967999</v>
      </c>
      <c r="Q35" s="18">
        <v>109.14899999999989</v>
      </c>
      <c r="R35" s="18">
        <v>509.92315413891009</v>
      </c>
      <c r="S35" s="13"/>
      <c r="T35" s="49">
        <f t="shared" si="6"/>
        <v>52337.477217106905</v>
      </c>
      <c r="V35" s="18">
        <v>0</v>
      </c>
      <c r="W35" s="18">
        <v>800.08789569403575</v>
      </c>
      <c r="X35" s="13"/>
      <c r="Y35" s="49">
        <f t="shared" si="7"/>
        <v>53137.565112800941</v>
      </c>
      <c r="AA35" s="15">
        <f t="shared" si="8"/>
        <v>2560.5556800000049</v>
      </c>
    </row>
    <row r="36" spans="2:27" s="15" customFormat="1" x14ac:dyDescent="0.35">
      <c r="B36" s="17" t="s">
        <v>42</v>
      </c>
      <c r="C36" s="49">
        <v>0</v>
      </c>
      <c r="D36" s="13"/>
      <c r="E36" s="49">
        <v>595.08642000000009</v>
      </c>
      <c r="F36" s="13"/>
      <c r="G36" s="18">
        <v>244.78042000000005</v>
      </c>
      <c r="H36" s="18">
        <v>0</v>
      </c>
      <c r="I36" s="13"/>
      <c r="J36" s="49">
        <f t="shared" si="4"/>
        <v>244.78042000000005</v>
      </c>
      <c r="L36" s="18">
        <v>-17.558999999999983</v>
      </c>
      <c r="M36" s="18">
        <v>0</v>
      </c>
      <c r="N36" s="13"/>
      <c r="O36" s="49">
        <f t="shared" si="5"/>
        <v>227.22142000000008</v>
      </c>
      <c r="Q36" s="18">
        <v>-79.240380000000002</v>
      </c>
      <c r="R36" s="18">
        <v>0</v>
      </c>
      <c r="S36" s="13"/>
      <c r="T36" s="49">
        <f t="shared" si="6"/>
        <v>147.98104000000006</v>
      </c>
      <c r="V36" s="18">
        <v>-240.96462</v>
      </c>
      <c r="W36" s="18">
        <v>0</v>
      </c>
      <c r="X36" s="13"/>
      <c r="Y36" s="49">
        <f t="shared" si="7"/>
        <v>-92.983579999999932</v>
      </c>
      <c r="AA36" s="15">
        <f t="shared" si="8"/>
        <v>595.08642000000009</v>
      </c>
    </row>
    <row r="37" spans="2:27" s="15" customFormat="1" x14ac:dyDescent="0.35">
      <c r="B37" s="15" t="s">
        <v>43</v>
      </c>
      <c r="C37" s="49">
        <f>SUM(C18:C36)</f>
        <v>137105.52336013786</v>
      </c>
      <c r="D37" s="13"/>
      <c r="E37" s="49">
        <f>SUM(E18:E36)</f>
        <v>137939.39835000003</v>
      </c>
      <c r="F37" s="13"/>
      <c r="G37" s="16">
        <f>SUM(G18:G36)</f>
        <v>30265.684239862148</v>
      </c>
      <c r="H37" s="16">
        <f>SUM(H18:H36)</f>
        <v>3948.4897465599997</v>
      </c>
      <c r="I37" s="16" t="s">
        <v>10</v>
      </c>
      <c r="J37" s="49">
        <f>SUM(J18:J36)</f>
        <v>171319.69734656002</v>
      </c>
      <c r="L37" s="16">
        <f>SUM(L18:L36)</f>
        <v>1655.2147199999995</v>
      </c>
      <c r="M37" s="16">
        <f>SUM(M18:M36)</f>
        <v>2376.6785063732</v>
      </c>
      <c r="N37" s="16" t="s">
        <v>10</v>
      </c>
      <c r="O37" s="49">
        <f>SUM(O18:O36)</f>
        <v>175351.59057293317</v>
      </c>
      <c r="Q37" s="16">
        <f>SUM(Q18:Q36)</f>
        <v>579.44796775000032</v>
      </c>
      <c r="R37" s="16">
        <f>SUM(R18:R36)</f>
        <v>1855.5239253466823</v>
      </c>
      <c r="S37" s="16" t="s">
        <v>10</v>
      </c>
      <c r="T37" s="49">
        <f>SUM(T18:T36)</f>
        <v>177786.56246602989</v>
      </c>
      <c r="V37" s="16">
        <f>SUM(V18:V36)</f>
        <v>-292.2414</v>
      </c>
      <c r="W37" s="16">
        <f>SUM(W18:W36)</f>
        <v>2543.4338145718953</v>
      </c>
      <c r="X37" s="16" t="s">
        <v>10</v>
      </c>
      <c r="Y37" s="49">
        <f>SUM(Y18:Y36)</f>
        <v>180037.75488060177</v>
      </c>
    </row>
    <row r="38" spans="2:27" s="15" customFormat="1" x14ac:dyDescent="0.35">
      <c r="C38" s="49"/>
      <c r="D38" s="13"/>
      <c r="E38" s="49"/>
      <c r="F38" s="13"/>
      <c r="G38" s="16"/>
      <c r="H38" s="16"/>
      <c r="I38" s="13"/>
      <c r="J38" s="49"/>
      <c r="L38" s="16"/>
      <c r="M38" s="16"/>
      <c r="N38" s="13"/>
      <c r="O38" s="49"/>
      <c r="Q38" s="16"/>
      <c r="R38" s="16"/>
      <c r="S38" s="13"/>
      <c r="T38" s="49"/>
      <c r="V38" s="16"/>
      <c r="W38" s="16"/>
      <c r="X38" s="13"/>
      <c r="Y38" s="49"/>
    </row>
    <row r="39" spans="2:27" s="15" customFormat="1" x14ac:dyDescent="0.35">
      <c r="B39" s="41" t="s">
        <v>44</v>
      </c>
      <c r="C39" s="49"/>
      <c r="D39" s="13"/>
      <c r="E39" s="49"/>
      <c r="F39" s="13"/>
      <c r="G39" s="16"/>
      <c r="H39" s="16"/>
      <c r="I39" s="13"/>
      <c r="J39" s="49"/>
      <c r="L39" s="16"/>
      <c r="M39" s="16"/>
      <c r="N39" s="13"/>
      <c r="O39" s="49"/>
      <c r="Q39" s="16"/>
      <c r="R39" s="16"/>
      <c r="S39" s="13"/>
      <c r="T39" s="49"/>
      <c r="V39" s="16"/>
      <c r="W39" s="16"/>
      <c r="X39" s="13"/>
      <c r="Y39" s="49"/>
    </row>
    <row r="40" spans="2:27" s="15" customFormat="1" x14ac:dyDescent="0.35">
      <c r="B40" s="15" t="s">
        <v>44</v>
      </c>
      <c r="C40" s="49">
        <v>-171002.7453834</v>
      </c>
      <c r="D40" s="13"/>
      <c r="E40" s="49">
        <v>-180064.03199000002</v>
      </c>
      <c r="F40" s="13" t="s">
        <v>41</v>
      </c>
      <c r="G40" s="18">
        <v>-35580.352376600014</v>
      </c>
      <c r="H40" s="16">
        <v>-183.20883295000002</v>
      </c>
      <c r="I40" s="13"/>
      <c r="J40" s="49">
        <f>SUM(C40,G40,H40)</f>
        <v>-206766.30659295004</v>
      </c>
      <c r="L40" s="16">
        <v>1169.4130000000007</v>
      </c>
      <c r="M40" s="16">
        <v>-163.61096791200004</v>
      </c>
      <c r="N40" s="13"/>
      <c r="O40" s="49">
        <f>SUM(J40,L40,M40)</f>
        <v>-205760.50456086206</v>
      </c>
      <c r="Q40" s="16">
        <v>-233.03500000000048</v>
      </c>
      <c r="R40" s="16">
        <v>-166.65010184677001</v>
      </c>
      <c r="S40" s="13"/>
      <c r="T40" s="49">
        <f>SUM(O40,Q40,R40)</f>
        <v>-206160.18966270884</v>
      </c>
      <c r="V40" s="16">
        <v>0</v>
      </c>
      <c r="W40" s="16">
        <v>-169.74768760600074</v>
      </c>
      <c r="X40" s="13"/>
      <c r="Y40" s="49">
        <f>SUM(T40,V40,W40)</f>
        <v>-206329.93735031484</v>
      </c>
      <c r="AA40" s="15">
        <f>E40-C40</f>
        <v>-9061.2866066000133</v>
      </c>
    </row>
    <row r="41" spans="2:27" s="15" customFormat="1" x14ac:dyDescent="0.35">
      <c r="C41" s="49"/>
      <c r="D41" s="13"/>
      <c r="E41" s="49"/>
      <c r="F41" s="13"/>
      <c r="G41" s="16"/>
      <c r="H41" s="16"/>
      <c r="I41" s="13"/>
      <c r="J41" s="63"/>
      <c r="L41" s="16"/>
      <c r="M41" s="16"/>
      <c r="N41" s="13"/>
      <c r="O41" s="63"/>
      <c r="Q41" s="16"/>
      <c r="R41" s="16"/>
      <c r="S41" s="13"/>
      <c r="T41" s="63"/>
      <c r="V41" s="16"/>
      <c r="W41" s="16"/>
      <c r="X41" s="13"/>
      <c r="Y41" s="63"/>
    </row>
    <row r="42" spans="2:27" s="15" customFormat="1" ht="40" customHeight="1" thickBot="1" x14ac:dyDescent="0.4">
      <c r="B42" s="42" t="s">
        <v>45</v>
      </c>
      <c r="C42" s="50">
        <f>SUM(C15,C37,C40)</f>
        <v>561617.24510794599</v>
      </c>
      <c r="D42" s="13"/>
      <c r="E42" s="50">
        <f>SUM(E15,E37,E40)</f>
        <v>563345.63464000041</v>
      </c>
      <c r="F42" s="13"/>
      <c r="G42" s="16"/>
      <c r="H42" s="16"/>
      <c r="I42" s="13"/>
      <c r="J42" s="50">
        <f>SUM(J15,J37,J40)</f>
        <v>602641.93865938403</v>
      </c>
      <c r="L42" s="16"/>
      <c r="M42" s="16"/>
      <c r="N42" s="13"/>
      <c r="O42" s="50">
        <f>SUM(O15,O37,O40)</f>
        <v>615591.12343628984</v>
      </c>
      <c r="Q42" s="16"/>
      <c r="R42" s="16"/>
      <c r="S42" s="13"/>
      <c r="T42" s="50">
        <f>SUM(T15,T37,T40)</f>
        <v>623168.22628607647</v>
      </c>
      <c r="V42" s="16"/>
      <c r="W42" s="16"/>
      <c r="X42" s="13"/>
      <c r="Y42" s="50">
        <f>SUM(Y15,Y37,Y40)</f>
        <v>632180.27439281216</v>
      </c>
    </row>
    <row r="43" spans="2:27" s="15" customFormat="1" ht="20.149999999999999" customHeight="1" thickTop="1" x14ac:dyDescent="0.35">
      <c r="B43" s="19"/>
      <c r="C43" s="49"/>
      <c r="D43" s="16"/>
      <c r="E43" s="49"/>
      <c r="F43" s="16"/>
      <c r="G43" s="16"/>
      <c r="H43" s="16"/>
      <c r="I43" s="16"/>
      <c r="J43" s="49"/>
      <c r="K43" s="20"/>
      <c r="L43" s="16"/>
      <c r="M43" s="16"/>
      <c r="N43" s="16"/>
      <c r="O43" s="49"/>
      <c r="P43" s="20"/>
      <c r="Q43" s="16"/>
      <c r="R43" s="16"/>
      <c r="S43" s="16"/>
      <c r="T43" s="49"/>
      <c r="U43" s="20"/>
      <c r="V43" s="16"/>
      <c r="W43" s="16"/>
      <c r="X43" s="16"/>
      <c r="Y43" s="49"/>
    </row>
    <row r="44" spans="2:27" s="15" customFormat="1" x14ac:dyDescent="0.35">
      <c r="B44" s="41" t="s">
        <v>46</v>
      </c>
      <c r="C44" s="49"/>
      <c r="D44" s="16"/>
      <c r="E44" s="49"/>
      <c r="F44" s="16"/>
      <c r="G44" s="16"/>
      <c r="H44" s="16"/>
      <c r="I44" s="16"/>
      <c r="J44" s="49"/>
      <c r="K44" s="20"/>
      <c r="L44" s="16"/>
      <c r="M44" s="16"/>
      <c r="N44" s="16"/>
      <c r="O44" s="49"/>
      <c r="P44" s="20"/>
      <c r="Q44" s="16"/>
      <c r="R44" s="16"/>
      <c r="S44" s="16"/>
      <c r="T44" s="49"/>
      <c r="U44" s="20"/>
      <c r="V44" s="16"/>
      <c r="W44" s="16"/>
      <c r="X44" s="16"/>
      <c r="Y44" s="49"/>
    </row>
    <row r="45" spans="2:27" s="15" customFormat="1" x14ac:dyDescent="0.35">
      <c r="B45" s="15" t="s">
        <v>47</v>
      </c>
      <c r="C45" s="49">
        <v>15003.113000000001</v>
      </c>
      <c r="D45" s="16"/>
      <c r="E45" s="49">
        <v>13274.763000000001</v>
      </c>
      <c r="F45" s="16"/>
      <c r="G45" s="18">
        <v>-3547.9830000000006</v>
      </c>
      <c r="H45" s="16">
        <v>0</v>
      </c>
      <c r="I45" s="16"/>
      <c r="J45" s="49">
        <f>SUM(C45,G45,H45)</f>
        <v>11455.130000000001</v>
      </c>
      <c r="K45" s="20"/>
      <c r="L45" s="16">
        <v>768.01700000000028</v>
      </c>
      <c r="M45" s="16">
        <v>0</v>
      </c>
      <c r="N45" s="16"/>
      <c r="O45" s="49">
        <f>SUM(J45,L45,M45)</f>
        <v>12223.147000000001</v>
      </c>
      <c r="P45" s="20"/>
      <c r="Q45" s="16">
        <v>3457</v>
      </c>
      <c r="R45" s="16">
        <v>0</v>
      </c>
      <c r="S45" s="16"/>
      <c r="T45" s="49">
        <f>SUM(O45,Q45,R45)</f>
        <v>15680.147000000001</v>
      </c>
      <c r="U45" s="20"/>
      <c r="V45" s="16">
        <v>435</v>
      </c>
      <c r="W45" s="16">
        <v>0</v>
      </c>
      <c r="X45" s="16"/>
      <c r="Y45" s="49">
        <f>SUM(T45,V45,W45)</f>
        <v>16115.147000000001</v>
      </c>
      <c r="AA45" s="15">
        <f>E45-C45</f>
        <v>-1728.3500000000004</v>
      </c>
    </row>
    <row r="46" spans="2:27" s="15" customFormat="1" ht="20.149999999999999" customHeight="1" x14ac:dyDescent="0.35">
      <c r="B46" s="19"/>
      <c r="C46" s="49"/>
      <c r="D46" s="16"/>
      <c r="E46" s="49"/>
      <c r="F46" s="16"/>
      <c r="G46" s="16"/>
      <c r="H46" s="16"/>
      <c r="I46" s="16"/>
      <c r="J46" s="49"/>
      <c r="K46" s="20"/>
      <c r="L46" s="16"/>
      <c r="M46" s="16"/>
      <c r="N46" s="16"/>
      <c r="O46" s="49"/>
      <c r="P46" s="20"/>
      <c r="Q46" s="16"/>
      <c r="R46" s="16"/>
      <c r="S46" s="16"/>
      <c r="T46" s="49"/>
      <c r="U46" s="20"/>
      <c r="V46" s="16"/>
      <c r="W46" s="16"/>
      <c r="X46" s="16"/>
      <c r="Y46" s="49"/>
    </row>
    <row r="47" spans="2:27" s="15" customFormat="1" ht="20.149999999999999" customHeight="1" thickBot="1" x14ac:dyDescent="0.4">
      <c r="B47" s="19" t="s">
        <v>48</v>
      </c>
      <c r="C47" s="50">
        <f>SUM(C42:C46)</f>
        <v>576620.358107946</v>
      </c>
      <c r="D47" s="16"/>
      <c r="E47" s="50">
        <f>SUM(E42:E46)</f>
        <v>576620.39764000045</v>
      </c>
      <c r="F47" s="16"/>
      <c r="G47" s="16"/>
      <c r="H47" s="16"/>
      <c r="I47" s="16"/>
      <c r="J47" s="50">
        <f>SUM(J42:J46)</f>
        <v>614097.06865938404</v>
      </c>
      <c r="K47" s="20"/>
      <c r="L47" s="16"/>
      <c r="M47" s="16"/>
      <c r="N47" s="16"/>
      <c r="O47" s="50">
        <f>SUM(O42:O46)</f>
        <v>627814.27043628984</v>
      </c>
      <c r="P47" s="20"/>
      <c r="Q47" s="16"/>
      <c r="R47" s="16"/>
      <c r="S47" s="16"/>
      <c r="T47" s="50">
        <f>SUM(T42:T46)</f>
        <v>638848.37328607647</v>
      </c>
      <c r="U47" s="20"/>
      <c r="V47" s="16"/>
      <c r="W47" s="16"/>
      <c r="X47" s="16"/>
      <c r="Y47" s="50">
        <f>SUM(Y42:Y46)</f>
        <v>648295.42139281216</v>
      </c>
    </row>
    <row r="48" spans="2:27" s="15" customFormat="1" ht="20.149999999999999" customHeight="1" thickTop="1" x14ac:dyDescent="0.35">
      <c r="B48" s="19"/>
      <c r="C48" s="48"/>
      <c r="D48" s="16"/>
      <c r="E48" s="48"/>
      <c r="F48" s="16"/>
      <c r="G48" s="16"/>
      <c r="H48" s="16"/>
      <c r="I48" s="16"/>
      <c r="J48" s="48"/>
      <c r="K48" s="20"/>
      <c r="L48" s="16"/>
      <c r="M48" s="16"/>
      <c r="N48" s="16"/>
      <c r="O48" s="48"/>
      <c r="P48" s="20"/>
      <c r="Q48" s="16"/>
      <c r="R48" s="16"/>
      <c r="S48" s="16"/>
      <c r="T48" s="48"/>
      <c r="U48" s="20"/>
      <c r="V48" s="16"/>
      <c r="W48" s="16"/>
      <c r="X48" s="16"/>
      <c r="Y48" s="48"/>
    </row>
    <row r="49" spans="2:27" s="15" customFormat="1" ht="40" customHeight="1" x14ac:dyDescent="0.35">
      <c r="B49" s="43" t="s">
        <v>49</v>
      </c>
      <c r="C49" s="48"/>
      <c r="D49" s="13"/>
      <c r="E49" s="48"/>
      <c r="F49" s="13"/>
      <c r="G49" s="16"/>
      <c r="H49" s="16"/>
      <c r="I49" s="13"/>
      <c r="J49" s="48"/>
      <c r="L49" s="16"/>
      <c r="M49" s="16"/>
      <c r="N49" s="13"/>
      <c r="O49" s="48"/>
      <c r="Q49" s="16"/>
      <c r="R49" s="16"/>
      <c r="S49" s="13"/>
      <c r="T49" s="48"/>
      <c r="V49" s="16"/>
      <c r="W49" s="16"/>
      <c r="X49" s="13"/>
      <c r="Y49" s="48"/>
    </row>
    <row r="50" spans="2:27" s="15" customFormat="1" x14ac:dyDescent="0.35">
      <c r="B50" s="17" t="s">
        <v>50</v>
      </c>
      <c r="C50" s="49">
        <v>2134.7979999999998</v>
      </c>
      <c r="D50" s="13"/>
      <c r="E50" s="49">
        <v>2134.7579999999998</v>
      </c>
      <c r="F50" s="13"/>
      <c r="G50" s="18">
        <v>0</v>
      </c>
      <c r="H50" s="18">
        <v>0</v>
      </c>
      <c r="I50" s="13"/>
      <c r="J50" s="49">
        <f>SUM(C50,G50,H50)</f>
        <v>2134.7979999999998</v>
      </c>
      <c r="L50" s="18">
        <v>0</v>
      </c>
      <c r="M50" s="18">
        <v>0</v>
      </c>
      <c r="N50" s="13"/>
      <c r="O50" s="49">
        <f>SUM(J50,L50,M50)</f>
        <v>2134.7979999999998</v>
      </c>
      <c r="Q50" s="18">
        <v>0</v>
      </c>
      <c r="R50" s="18">
        <v>0</v>
      </c>
      <c r="S50" s="13"/>
      <c r="T50" s="49">
        <f>SUM(O50,Q50,R50)</f>
        <v>2134.7979999999998</v>
      </c>
      <c r="V50" s="18">
        <v>0</v>
      </c>
      <c r="W50" s="18">
        <v>0</v>
      </c>
      <c r="X50" s="13"/>
      <c r="Y50" s="49">
        <f>SUM(T50,V50,W50)</f>
        <v>2134.7979999999998</v>
      </c>
    </row>
    <row r="51" spans="2:27" s="15" customFormat="1" x14ac:dyDescent="0.35">
      <c r="B51" s="17" t="s">
        <v>51</v>
      </c>
      <c r="C51" s="49">
        <v>5181.7049999999999</v>
      </c>
      <c r="D51" s="13"/>
      <c r="E51" s="49">
        <v>5181.7049999999999</v>
      </c>
      <c r="F51" s="13"/>
      <c r="G51" s="18">
        <v>0</v>
      </c>
      <c r="H51" s="18">
        <v>0</v>
      </c>
      <c r="I51" s="13"/>
      <c r="J51" s="49">
        <f>SUM(C51,G51,H51)</f>
        <v>5181.7049999999999</v>
      </c>
      <c r="L51" s="18">
        <v>0</v>
      </c>
      <c r="M51" s="18">
        <v>0</v>
      </c>
      <c r="N51" s="13"/>
      <c r="O51" s="49">
        <f>SUM(J51,L51,M51)</f>
        <v>5181.7049999999999</v>
      </c>
      <c r="Q51" s="18">
        <v>0</v>
      </c>
      <c r="R51" s="18">
        <v>0</v>
      </c>
      <c r="S51" s="13"/>
      <c r="T51" s="49">
        <f>SUM(O51,Q51,R51)</f>
        <v>5181.7049999999999</v>
      </c>
      <c r="V51" s="18">
        <v>0</v>
      </c>
      <c r="W51" s="18">
        <v>0</v>
      </c>
      <c r="X51" s="13"/>
      <c r="Y51" s="49">
        <f>SUM(T51,V51,W51)</f>
        <v>5181.7049999999999</v>
      </c>
      <c r="AA51" s="15">
        <f>E51-C51</f>
        <v>0</v>
      </c>
    </row>
    <row r="52" spans="2:27" s="15" customFormat="1" ht="18" customHeight="1" x14ac:dyDescent="0.35">
      <c r="B52" s="17"/>
      <c r="C52" s="49"/>
      <c r="D52" s="13"/>
      <c r="E52" s="49"/>
      <c r="F52" s="13"/>
      <c r="G52" s="18"/>
      <c r="H52" s="18"/>
      <c r="I52" s="13"/>
      <c r="J52" s="49"/>
      <c r="L52" s="18"/>
      <c r="M52" s="16"/>
      <c r="N52" s="13"/>
      <c r="O52" s="49"/>
      <c r="Q52" s="18"/>
      <c r="R52" s="16"/>
      <c r="S52" s="13"/>
      <c r="T52" s="49"/>
      <c r="V52" s="18"/>
      <c r="W52" s="16"/>
      <c r="X52" s="13"/>
      <c r="Y52" s="49"/>
    </row>
    <row r="53" spans="2:27" s="15" customFormat="1" ht="53" thickBot="1" x14ac:dyDescent="0.4">
      <c r="B53" s="42" t="s">
        <v>52</v>
      </c>
      <c r="C53" s="50">
        <f>SUM(C50:C51)</f>
        <v>7316.5029999999997</v>
      </c>
      <c r="D53" s="13"/>
      <c r="E53" s="50">
        <f>SUM(E50:E51)+0.1</f>
        <v>7316.5630000000001</v>
      </c>
      <c r="F53" s="13"/>
      <c r="G53" s="21">
        <f>SUM(G50:G51)</f>
        <v>0</v>
      </c>
      <c r="H53" s="21">
        <f>SUM(H50:H51)</f>
        <v>0</v>
      </c>
      <c r="I53" s="13"/>
      <c r="J53" s="50">
        <f>SUM(J50:J51)</f>
        <v>7316.5029999999997</v>
      </c>
      <c r="L53" s="21">
        <f>SUM(L50:L51)</f>
        <v>0</v>
      </c>
      <c r="M53" s="21">
        <f>SUM(M50:M51)</f>
        <v>0</v>
      </c>
      <c r="N53" s="13"/>
      <c r="O53" s="50">
        <f>SUM(O50:O51)</f>
        <v>7316.5029999999997</v>
      </c>
      <c r="Q53" s="21">
        <f>SUM(Q50:Q51)</f>
        <v>0</v>
      </c>
      <c r="R53" s="21">
        <f>SUM(R50:R51)</f>
        <v>0</v>
      </c>
      <c r="S53" s="13"/>
      <c r="T53" s="50">
        <f>SUM(T50:T51)</f>
        <v>7316.5029999999997</v>
      </c>
      <c r="V53" s="21">
        <f>SUM(V50:V51)</f>
        <v>0</v>
      </c>
      <c r="W53" s="21">
        <f>SUM(W50:W51)</f>
        <v>0</v>
      </c>
      <c r="X53" s="13"/>
      <c r="Y53" s="50">
        <f>SUM(Y50:Y51)</f>
        <v>7316.5029999999997</v>
      </c>
    </row>
    <row r="54" spans="2:27" s="15" customFormat="1" ht="18" thickTop="1" x14ac:dyDescent="0.35">
      <c r="B54" s="75" t="s">
        <v>53</v>
      </c>
      <c r="C54" s="49"/>
      <c r="D54" s="13"/>
      <c r="E54" s="49"/>
      <c r="F54" s="13"/>
      <c r="G54" s="16"/>
      <c r="H54" s="16"/>
      <c r="I54" s="13"/>
      <c r="J54" s="49"/>
      <c r="L54" s="16"/>
      <c r="M54" s="16"/>
      <c r="N54" s="13"/>
      <c r="O54" s="49"/>
      <c r="Q54" s="16"/>
      <c r="R54" s="16"/>
      <c r="S54" s="13"/>
      <c r="T54" s="49"/>
      <c r="V54" s="16"/>
      <c r="W54" s="16"/>
      <c r="X54" s="13"/>
      <c r="Y54" s="49"/>
    </row>
    <row r="55" spans="2:27" s="15" customFormat="1" ht="27.75" customHeight="1" thickBot="1" x14ac:dyDescent="0.4">
      <c r="B55" s="75"/>
      <c r="C55" s="51">
        <f>+C47+C53</f>
        <v>583936.86110794602</v>
      </c>
      <c r="D55" s="13"/>
      <c r="E55" s="51">
        <f>+E47+E53</f>
        <v>583936.96064000041</v>
      </c>
      <c r="F55" s="13"/>
      <c r="G55" s="22">
        <f>SUM(G15,G37,G40,G45,G53)</f>
        <v>11050.699158231095</v>
      </c>
      <c r="H55" s="22">
        <f>SUM(H15,H37,H40,H45,H53)</f>
        <v>26426.611393206931</v>
      </c>
      <c r="I55" s="23"/>
      <c r="J55" s="51">
        <f>+J47+J53</f>
        <v>621413.57165938406</v>
      </c>
      <c r="L55" s="22">
        <f>SUM(L15,L37,L40,L45,L53)</f>
        <v>688.86672701257271</v>
      </c>
      <c r="M55" s="22">
        <f>SUM(M15,M37,M40,M45,M53)</f>
        <v>13028.335049893178</v>
      </c>
      <c r="N55" s="13"/>
      <c r="O55" s="51">
        <f>+O47+O53</f>
        <v>635130.77343628986</v>
      </c>
      <c r="Q55" s="22">
        <f>SUM(Q15,Q37,Q40,Q45,Q53)</f>
        <v>-1596.4766157500007</v>
      </c>
      <c r="R55" s="22">
        <f>SUM(R15,R37,R40,R45,R53)</f>
        <v>12630.579465536637</v>
      </c>
      <c r="S55" s="13"/>
      <c r="T55" s="51">
        <f>+T47+T53</f>
        <v>646164.8762860765</v>
      </c>
      <c r="V55" s="22">
        <f>SUM(V15,V37,V40,V45,V53)</f>
        <v>-4004.2070506559949</v>
      </c>
      <c r="W55" s="22">
        <f>SUM(W15,W37,W40,W45,W53)</f>
        <v>13451.255157391839</v>
      </c>
      <c r="X55" s="13"/>
      <c r="Y55" s="51">
        <f>+Y47+Y53</f>
        <v>655611.92439281219</v>
      </c>
    </row>
    <row r="56" spans="2:27" s="15" customFormat="1" ht="18.75" customHeight="1" thickTop="1" thickBot="1" x14ac:dyDescent="0.4">
      <c r="C56" s="13"/>
      <c r="D56" s="13"/>
      <c r="E56" s="13"/>
      <c r="F56" s="13"/>
      <c r="G56" s="13"/>
      <c r="H56" s="13"/>
      <c r="I56" s="13"/>
      <c r="J56" s="13"/>
      <c r="L56" s="13"/>
      <c r="M56" s="13"/>
      <c r="N56" s="13"/>
      <c r="O56" s="13"/>
      <c r="Q56" s="13"/>
      <c r="R56" s="13"/>
      <c r="S56" s="13"/>
      <c r="T56" s="13"/>
      <c r="V56" s="13"/>
      <c r="W56" s="13"/>
      <c r="X56" s="13"/>
      <c r="Y56" s="13"/>
    </row>
    <row r="57" spans="2:27" s="15" customFormat="1" x14ac:dyDescent="0.35">
      <c r="B57" s="15" t="s">
        <v>54</v>
      </c>
      <c r="C57" s="52"/>
      <c r="D57" s="13"/>
      <c r="E57" s="52"/>
      <c r="F57" s="13"/>
      <c r="G57" s="14"/>
      <c r="H57" s="14"/>
      <c r="I57" s="13"/>
      <c r="J57" s="52"/>
      <c r="L57" s="14"/>
      <c r="M57" s="14"/>
      <c r="N57" s="13"/>
      <c r="O57" s="52"/>
      <c r="Q57" s="14"/>
      <c r="R57" s="14"/>
      <c r="S57" s="13"/>
      <c r="T57" s="52"/>
      <c r="V57" s="14"/>
      <c r="W57" s="14"/>
      <c r="X57" s="13"/>
      <c r="Y57" s="52"/>
      <c r="AA57" s="15">
        <f>E57-C57</f>
        <v>0</v>
      </c>
    </row>
    <row r="58" spans="2:27" s="15" customFormat="1" x14ac:dyDescent="0.35">
      <c r="B58" s="17" t="s">
        <v>55</v>
      </c>
      <c r="C58" s="49">
        <v>7344.16</v>
      </c>
      <c r="D58" s="13"/>
      <c r="E58" s="49">
        <v>7344.16</v>
      </c>
      <c r="F58" s="13"/>
      <c r="G58" s="18">
        <v>2274</v>
      </c>
      <c r="H58" s="16"/>
      <c r="I58" s="13"/>
      <c r="J58" s="49">
        <f>SUM(C58,G58,H58)</f>
        <v>9618.16</v>
      </c>
      <c r="L58" s="18">
        <v>-9618</v>
      </c>
      <c r="M58" s="16"/>
      <c r="N58" s="13"/>
      <c r="O58" s="49">
        <f>SUM(J58,L58,M58)</f>
        <v>0.15999999999985448</v>
      </c>
      <c r="Q58" s="18">
        <v>0</v>
      </c>
      <c r="R58" s="16"/>
      <c r="S58" s="13"/>
      <c r="T58" s="49">
        <f>SUM(O58,Q58,R58)</f>
        <v>0.15999999999985448</v>
      </c>
      <c r="V58" s="18">
        <f>-T58</f>
        <v>-0.15999999999985448</v>
      </c>
      <c r="W58" s="16"/>
      <c r="X58" s="13"/>
      <c r="Y58" s="49">
        <f>SUM(T58,V58,W58)</f>
        <v>0</v>
      </c>
      <c r="AA58" s="15">
        <f>E58-C58</f>
        <v>0</v>
      </c>
    </row>
    <row r="59" spans="2:27" s="15" customFormat="1" x14ac:dyDescent="0.35">
      <c r="B59" s="17" t="s">
        <v>56</v>
      </c>
      <c r="C59" s="49">
        <v>406293</v>
      </c>
      <c r="D59" s="13"/>
      <c r="E59" s="49">
        <v>406293</v>
      </c>
      <c r="F59" s="13"/>
      <c r="G59" s="18">
        <v>24800</v>
      </c>
      <c r="H59" s="16"/>
      <c r="I59" s="13"/>
      <c r="J59" s="49">
        <f>SUM(C59,G59,H59)</f>
        <v>431093</v>
      </c>
      <c r="L59" s="18">
        <v>0</v>
      </c>
      <c r="M59" s="16"/>
      <c r="N59" s="13"/>
      <c r="O59" s="49">
        <v>431093</v>
      </c>
      <c r="Q59" s="18">
        <f>T59-O59</f>
        <v>0</v>
      </c>
      <c r="R59" s="16"/>
      <c r="S59" s="13"/>
      <c r="T59" s="49">
        <v>431093</v>
      </c>
      <c r="V59" s="18">
        <f>Y59-T59</f>
        <v>0</v>
      </c>
      <c r="W59" s="16"/>
      <c r="X59" s="13"/>
      <c r="Y59" s="49">
        <v>431093</v>
      </c>
      <c r="AA59" s="15">
        <f>E59-C59</f>
        <v>0</v>
      </c>
    </row>
    <row r="60" spans="2:27" s="15" customFormat="1" x14ac:dyDescent="0.35">
      <c r="B60" s="17" t="s">
        <v>57</v>
      </c>
      <c r="C60" s="49">
        <v>33.389000000000124</v>
      </c>
      <c r="D60" s="13"/>
      <c r="E60" s="49">
        <v>33.389000000000124</v>
      </c>
      <c r="F60" s="13"/>
      <c r="G60" s="18">
        <v>-33.389000000000124</v>
      </c>
      <c r="H60" s="16"/>
      <c r="I60" s="13"/>
      <c r="J60" s="49">
        <f>SUM(C60,G60,H60)</f>
        <v>0</v>
      </c>
      <c r="L60" s="18">
        <v>0</v>
      </c>
      <c r="M60" s="16"/>
      <c r="N60" s="13"/>
      <c r="O60" s="49">
        <f>SUM(J60,L60,M60)</f>
        <v>0</v>
      </c>
      <c r="Q60" s="18">
        <v>0</v>
      </c>
      <c r="R60" s="16"/>
      <c r="S60" s="13"/>
      <c r="T60" s="49">
        <v>0</v>
      </c>
      <c r="V60" s="18">
        <v>0</v>
      </c>
      <c r="W60" s="16"/>
      <c r="X60" s="13"/>
      <c r="Y60" s="49">
        <v>0</v>
      </c>
      <c r="AA60" s="15">
        <f>E60-C60</f>
        <v>0</v>
      </c>
    </row>
    <row r="61" spans="2:27" s="15" customFormat="1" ht="15.75" customHeight="1" x14ac:dyDescent="0.35">
      <c r="B61" s="17" t="s">
        <v>58</v>
      </c>
      <c r="C61" s="49">
        <v>-275.63599999999997</v>
      </c>
      <c r="D61" s="13"/>
      <c r="E61" s="49">
        <v>-275.63600000000002</v>
      </c>
      <c r="F61" s="13"/>
      <c r="G61" s="18">
        <v>-1575</v>
      </c>
      <c r="H61" s="16"/>
      <c r="I61" s="13"/>
      <c r="J61" s="49">
        <f>SUM(C61,G61,H61)</f>
        <v>-1850.636</v>
      </c>
      <c r="L61" s="18">
        <v>1850</v>
      </c>
      <c r="M61" s="16"/>
      <c r="N61" s="13"/>
      <c r="O61" s="49">
        <f>SUM(J61,L61,M61)</f>
        <v>-0.63599999999996726</v>
      </c>
      <c r="Q61" s="18">
        <v>0</v>
      </c>
      <c r="R61" s="16"/>
      <c r="S61" s="13"/>
      <c r="T61" s="49">
        <f>SUM(O61,Q61,R61)</f>
        <v>-0.63599999999996726</v>
      </c>
      <c r="V61" s="18">
        <v>0</v>
      </c>
      <c r="W61" s="16"/>
      <c r="X61" s="13"/>
      <c r="Y61" s="49">
        <f>SUM(T61,V61,W61)</f>
        <v>-0.63599999999996726</v>
      </c>
      <c r="AA61" s="15">
        <f>E61-C61</f>
        <v>0</v>
      </c>
    </row>
    <row r="62" spans="2:27" s="15" customFormat="1" ht="26.25" hidden="1" customHeight="1" x14ac:dyDescent="0.35">
      <c r="B62" s="15" t="s">
        <v>59</v>
      </c>
      <c r="C62" s="49">
        <v>0</v>
      </c>
      <c r="D62" s="13"/>
      <c r="E62" s="49">
        <v>0</v>
      </c>
      <c r="F62" s="13"/>
      <c r="G62" s="16"/>
      <c r="H62" s="16"/>
      <c r="I62" s="13"/>
      <c r="J62" s="49">
        <v>0</v>
      </c>
      <c r="L62" s="16"/>
      <c r="M62" s="16"/>
      <c r="N62" s="13"/>
      <c r="O62" s="49">
        <v>0</v>
      </c>
      <c r="Q62" s="16"/>
      <c r="R62" s="16"/>
      <c r="S62" s="13"/>
      <c r="T62" s="49">
        <v>0</v>
      </c>
      <c r="V62" s="16"/>
      <c r="W62" s="16"/>
      <c r="X62" s="13"/>
      <c r="Y62" s="49">
        <v>0</v>
      </c>
    </row>
    <row r="63" spans="2:27" s="15" customFormat="1" ht="7.5" customHeight="1" x14ac:dyDescent="0.35">
      <c r="C63" s="49"/>
      <c r="D63" s="13"/>
      <c r="E63" s="49"/>
      <c r="F63" s="13"/>
      <c r="G63" s="16"/>
      <c r="H63" s="16"/>
      <c r="I63" s="13"/>
      <c r="J63" s="49"/>
      <c r="L63" s="16"/>
      <c r="M63" s="16"/>
      <c r="N63" s="13"/>
      <c r="O63" s="49"/>
      <c r="Q63" s="16"/>
      <c r="R63" s="16"/>
      <c r="S63" s="13"/>
      <c r="T63" s="49"/>
      <c r="V63" s="16"/>
      <c r="W63" s="16"/>
      <c r="X63" s="13"/>
      <c r="Y63" s="49"/>
    </row>
    <row r="64" spans="2:27" s="15" customFormat="1" ht="27.75" customHeight="1" thickBot="1" x14ac:dyDescent="0.4">
      <c r="B64" s="19" t="s">
        <v>60</v>
      </c>
      <c r="C64" s="50">
        <f>SUM(C58:C63)</f>
        <v>413394.913</v>
      </c>
      <c r="D64" s="13"/>
      <c r="E64" s="50">
        <f>SUM(E58:E63)</f>
        <v>413394.913</v>
      </c>
      <c r="F64" s="13"/>
      <c r="G64" s="21">
        <f>SUM(G58:G63)</f>
        <v>25465.611000000001</v>
      </c>
      <c r="H64" s="21"/>
      <c r="I64" s="16"/>
      <c r="J64" s="50">
        <f>SUM(J58:J63)</f>
        <v>438860.52399999998</v>
      </c>
      <c r="L64" s="21">
        <f>SUM(L58:L63)</f>
        <v>-7768</v>
      </c>
      <c r="M64" s="21"/>
      <c r="N64" s="13"/>
      <c r="O64" s="50">
        <f>SUM(O58:O63)</f>
        <v>431092.52399999998</v>
      </c>
      <c r="Q64" s="21">
        <f>SUM(Q58:Q63)</f>
        <v>0</v>
      </c>
      <c r="R64" s="21"/>
      <c r="S64" s="13"/>
      <c r="T64" s="50">
        <f>SUM(T58:T63)</f>
        <v>431092.52399999998</v>
      </c>
      <c r="V64" s="21">
        <f t="shared" ref="V64" si="9">SUM(V58:V63)</f>
        <v>-0.15999999999985448</v>
      </c>
      <c r="W64" s="21"/>
      <c r="X64" s="13"/>
      <c r="Y64" s="50">
        <f>SUM(Y58:Y63)</f>
        <v>431092.364</v>
      </c>
    </row>
    <row r="65" spans="1:25" s="15" customFormat="1" ht="18" thickTop="1" x14ac:dyDescent="0.35">
      <c r="C65" s="13"/>
      <c r="D65" s="13"/>
      <c r="E65" s="13"/>
      <c r="F65" s="13"/>
      <c r="G65" s="13"/>
      <c r="H65" s="13"/>
      <c r="I65" s="13"/>
      <c r="J65" s="13"/>
      <c r="L65" s="13"/>
      <c r="M65" s="13"/>
      <c r="N65" s="13"/>
      <c r="O65" s="13"/>
      <c r="Q65" s="13"/>
      <c r="R65" s="13"/>
      <c r="S65" s="13"/>
      <c r="T65" s="13"/>
      <c r="V65" s="13"/>
      <c r="W65" s="13"/>
      <c r="X65" s="13"/>
      <c r="Y65" s="13"/>
    </row>
    <row r="66" spans="1:25" s="15" customFormat="1" ht="28.5" customHeight="1" thickBot="1" x14ac:dyDescent="0.4">
      <c r="B66" s="19" t="s">
        <v>61</v>
      </c>
      <c r="C66" s="53">
        <v>170541.94806079997</v>
      </c>
      <c r="D66" s="13"/>
      <c r="E66" s="55">
        <v>170541.94764000032</v>
      </c>
      <c r="F66" s="13"/>
      <c r="G66" s="21">
        <v>12011.554742399661</v>
      </c>
      <c r="H66" s="21"/>
      <c r="I66" s="13"/>
      <c r="J66" s="53">
        <v>182553.50238239998</v>
      </c>
      <c r="L66" s="21">
        <f>+O66-J66</f>
        <v>8828.6889818240015</v>
      </c>
      <c r="M66" s="21"/>
      <c r="N66" s="13"/>
      <c r="O66" s="53">
        <v>191382.19136422398</v>
      </c>
      <c r="Q66" s="21">
        <f>+T66-O66</f>
        <v>8987.0074112222646</v>
      </c>
      <c r="R66" s="21"/>
      <c r="S66" s="13"/>
      <c r="T66" s="53">
        <v>200369.19877544625</v>
      </c>
      <c r="V66" s="21">
        <f>+Y66-T66</f>
        <v>9147.6093403102132</v>
      </c>
      <c r="W66" s="21"/>
      <c r="X66" s="13"/>
      <c r="Y66" s="53">
        <v>209516.80811575646</v>
      </c>
    </row>
    <row r="67" spans="1:25" ht="18.75" customHeight="1" thickTop="1" thickBot="1" x14ac:dyDescent="0.4">
      <c r="B67" s="3">
        <f>6</f>
        <v>6</v>
      </c>
      <c r="C67" s="24"/>
      <c r="E67" s="24"/>
      <c r="J67" s="24"/>
      <c r="L67" s="25"/>
      <c r="M67" s="25"/>
      <c r="N67" s="25"/>
      <c r="O67" s="26"/>
      <c r="Q67" s="25"/>
      <c r="R67" s="25"/>
      <c r="S67" s="25"/>
      <c r="T67" s="27"/>
      <c r="V67" s="25"/>
      <c r="W67" s="25"/>
      <c r="X67" s="25"/>
      <c r="Y67" s="26"/>
    </row>
    <row r="68" spans="1:25" s="33" customFormat="1" ht="30" customHeight="1" thickBot="1" x14ac:dyDescent="0.5">
      <c r="A68" s="28"/>
      <c r="B68" s="29" t="s">
        <v>62</v>
      </c>
      <c r="C68" s="54">
        <f>+C55-C64-C66</f>
        <v>4.7146051656454802E-5</v>
      </c>
      <c r="D68" s="30"/>
      <c r="E68" s="54">
        <f>+E55-E64-E66</f>
        <v>0.10000000009313226</v>
      </c>
      <c r="F68" s="30"/>
      <c r="G68" s="31"/>
      <c r="H68" s="32"/>
      <c r="I68" s="30"/>
      <c r="J68" s="54">
        <f>+J55-J64-J66</f>
        <v>-0.4547230158932507</v>
      </c>
      <c r="L68" s="30"/>
      <c r="M68" s="30"/>
      <c r="N68" s="30"/>
      <c r="O68" s="68">
        <f>+O55-O64-O66</f>
        <v>12656.058072065905</v>
      </c>
      <c r="Q68" s="30"/>
      <c r="R68" s="30"/>
      <c r="S68" s="30"/>
      <c r="T68" s="68">
        <f>+T55-T64-T66</f>
        <v>14703.153510630276</v>
      </c>
      <c r="V68" s="30"/>
      <c r="W68" s="30"/>
      <c r="X68" s="30"/>
      <c r="Y68" s="68">
        <f>+Y55-Y64-Y66</f>
        <v>15002.752277055726</v>
      </c>
    </row>
    <row r="69" spans="1:25" ht="18" hidden="1" thickTop="1" x14ac:dyDescent="0.35">
      <c r="H69" s="34"/>
      <c r="J69" s="8">
        <v>10837</v>
      </c>
      <c r="M69" s="4">
        <f>M55-M15</f>
        <v>2213.0675384612005</v>
      </c>
      <c r="O69" s="9">
        <v>11628000</v>
      </c>
      <c r="R69" s="4">
        <f>R55-R15</f>
        <v>1688.8738234999128</v>
      </c>
    </row>
    <row r="70" spans="1:25" ht="18" hidden="1" thickTop="1" x14ac:dyDescent="0.35">
      <c r="H70" s="34"/>
      <c r="J70" s="8">
        <f>J68-J69</f>
        <v>-10837.454723015893</v>
      </c>
      <c r="M70" s="3">
        <f>14826000-12429000</f>
        <v>2397000</v>
      </c>
      <c r="O70" s="9">
        <f>13961000-11628000</f>
        <v>2333000</v>
      </c>
    </row>
    <row r="71" spans="1:25" ht="18" hidden="1" thickTop="1" x14ac:dyDescent="0.35">
      <c r="G71" s="25">
        <f>+G59-5800</f>
        <v>19000</v>
      </c>
      <c r="H71" s="34"/>
      <c r="J71" s="8">
        <v>17</v>
      </c>
      <c r="K71" s="3" t="s">
        <v>63</v>
      </c>
      <c r="O71" s="35"/>
      <c r="P71" s="25"/>
      <c r="Q71" s="25"/>
      <c r="R71" s="25"/>
      <c r="S71" s="25"/>
      <c r="T71" s="35"/>
      <c r="U71" s="25"/>
      <c r="V71" s="25"/>
      <c r="W71" s="25"/>
      <c r="X71" s="25"/>
      <c r="Y71" s="36"/>
    </row>
    <row r="72" spans="1:25" ht="18" hidden="1" thickTop="1" x14ac:dyDescent="0.35">
      <c r="H72" s="34"/>
      <c r="J72" s="8">
        <v>47</v>
      </c>
      <c r="K72" s="3" t="s">
        <v>64</v>
      </c>
      <c r="O72" s="35"/>
    </row>
    <row r="73" spans="1:25" ht="18" hidden="1" thickTop="1" x14ac:dyDescent="0.35">
      <c r="H73" s="34"/>
    </row>
    <row r="74" spans="1:25" ht="18" hidden="1" thickTop="1" x14ac:dyDescent="0.35">
      <c r="H74" s="34"/>
    </row>
    <row r="75" spans="1:25" ht="18" hidden="1" thickTop="1" x14ac:dyDescent="0.35">
      <c r="E75" s="25">
        <f t="shared" ref="E75:J75" si="10">SUM(E59,E66)</f>
        <v>576834.94764000038</v>
      </c>
      <c r="F75" s="25">
        <f t="shared" si="10"/>
        <v>0</v>
      </c>
      <c r="G75" s="25">
        <f t="shared" si="10"/>
        <v>36811.554742399661</v>
      </c>
      <c r="H75" s="34">
        <f t="shared" si="10"/>
        <v>0</v>
      </c>
      <c r="I75" s="25">
        <f t="shared" si="10"/>
        <v>0</v>
      </c>
      <c r="J75" s="8">
        <f t="shared" si="10"/>
        <v>613646.50238239998</v>
      </c>
    </row>
    <row r="76" spans="1:25" ht="18" hidden="1" thickTop="1" x14ac:dyDescent="0.35">
      <c r="E76" s="37">
        <f t="shared" ref="E76:J76" si="11">E59/E75</f>
        <v>0.70434879450744603</v>
      </c>
      <c r="F76" s="37" t="e">
        <f t="shared" si="11"/>
        <v>#DIV/0!</v>
      </c>
      <c r="G76" s="37">
        <f t="shared" si="11"/>
        <v>0.67370150958159025</v>
      </c>
      <c r="H76" s="34" t="e">
        <f t="shared" si="11"/>
        <v>#DIV/0!</v>
      </c>
      <c r="I76" s="37" t="e">
        <f t="shared" si="11"/>
        <v>#DIV/0!</v>
      </c>
      <c r="J76" s="8">
        <f t="shared" si="11"/>
        <v>0.70251031876876902</v>
      </c>
    </row>
    <row r="77" spans="1:25" ht="18" hidden="1" thickTop="1" x14ac:dyDescent="0.35">
      <c r="H77" s="34"/>
    </row>
    <row r="78" spans="1:25" ht="18" hidden="1" thickTop="1" x14ac:dyDescent="0.35">
      <c r="H78" s="34"/>
    </row>
    <row r="79" spans="1:25" ht="18" hidden="1" thickTop="1" x14ac:dyDescent="0.35">
      <c r="H79" s="34"/>
    </row>
    <row r="80" spans="1:25" ht="18" thickTop="1" x14ac:dyDescent="0.35">
      <c r="H80" s="34"/>
    </row>
    <row r="81" spans="1:7" x14ac:dyDescent="0.35">
      <c r="A81" s="25"/>
      <c r="B81" s="38" t="s">
        <v>65</v>
      </c>
      <c r="C81" s="39"/>
      <c r="G81" s="38"/>
    </row>
  </sheetData>
  <mergeCells count="2">
    <mergeCell ref="E1:T1"/>
    <mergeCell ref="B54:B55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49fcac0-1a83-44ad-a246-cef45f65c140" xsi:nil="true"/>
    <TaxCatchAll xmlns="609d8ea2-166c-4bc4-b8e6-471679cf7152">
      <Value>1</Value>
    </TaxCatchAll>
    <Order0 xmlns="749fcac0-1a83-44ad-a246-cef45f65c140" xsi:nil="true"/>
    <e7f6fcfa129d4532be115c39d4a79470 xmlns="609d8ea2-166c-4bc4-b8e6-471679cf7152">
      <Terms xmlns="http://schemas.microsoft.com/office/infopath/2007/PartnerControls">
        <TermInfo xmlns="http://schemas.microsoft.com/office/infopath/2007/PartnerControls">
          <TermName xmlns="http://schemas.microsoft.com/office/infopath/2007/PartnerControls">Head of Finance</TermName>
          <TermId xmlns="http://schemas.microsoft.com/office/infopath/2007/PartnerControls">a85dedec-ceac-4a18-95c0-8dff27475fe3</TermId>
        </TermInfo>
      </Terms>
    </e7f6fcfa129d4532be115c39d4a79470>
    <TaxCatchAllLabel xmlns="609d8ea2-166c-4bc4-b8e6-471679cf7152" xsi:nil="true"/>
    <lcf76f155ced4ddcb4097134ff3c332f xmlns="749fcac0-1a83-44ad-a246-cef45f65c1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818be74b-408a-4821-a541-c1cb6a280853" ContentTypeId="0x010100CD2C4A6BD139E040B17750FF27DCB588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mbined Authority Document" ma:contentTypeID="0x010100CD2C4A6BD139E040B17750FF27DCB5880046F4CED3FB19A64488B856CAC699D7B1" ma:contentTypeVersion="25" ma:contentTypeDescription="" ma:contentTypeScope="" ma:versionID="18d51d4b58cf820e3cacd23d6d67f9b5">
  <xsd:schema xmlns:xsd="http://www.w3.org/2001/XMLSchema" xmlns:xs="http://www.w3.org/2001/XMLSchema" xmlns:p="http://schemas.microsoft.com/office/2006/metadata/properties" xmlns:ns2="609d8ea2-166c-4bc4-b8e6-471679cf7152" xmlns:ns3="749fcac0-1a83-44ad-a246-cef45f65c140" xmlns:ns4="47b8abde-4f00-40c8-b7cd-5e812d4243d7" targetNamespace="http://schemas.microsoft.com/office/2006/metadata/properties" ma:root="true" ma:fieldsID="dc7d302d055e5fb5ef8f7fdb34d25619" ns2:_="" ns3:_="" ns4:_="">
    <xsd:import namespace="609d8ea2-166c-4bc4-b8e6-471679cf7152"/>
    <xsd:import namespace="749fcac0-1a83-44ad-a246-cef45f65c140"/>
    <xsd:import namespace="47b8abde-4f00-40c8-b7cd-5e812d4243d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e7f6fcfa129d4532be115c39d4a79470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Category" minOccurs="0"/>
                <xsd:element ref="ns3:Order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9d8ea2-166c-4bc4-b8e6-471679cf71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d091d2e9-9a8d-43b9-9375-b101ed7acb32}" ma:internalName="TaxCatchAll" ma:readOnly="false" ma:showField="CatchAllData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d091d2e9-9a8d-43b9-9375-b101ed7acb32}" ma:internalName="TaxCatchAllLabel" ma:readOnly="false" ma:showField="CatchAllDataLabel" ma:web="47b8abde-4f00-40c8-b7cd-5e812d424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7f6fcfa129d4532be115c39d4a79470" ma:index="10" ma:taxonomy="true" ma:internalName="e7f6fcfa129d4532be115c39d4a79470" ma:taxonomyFieldName="Information_x0020_Asset_x0020_Owner" ma:displayName="Information Asset Owner" ma:readOnly="false" ma:default="" ma:fieldId="{e7f6fcfa-129d-4532-be11-5c39d4a79470}" ma:sspId="818be74b-408a-4821-a541-c1cb6a280853" ma:termSetId="c62ee58c-7e49-4451-bf4d-25f985ecbd6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cac0-1a83-44ad-a246-cef45f65c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4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18be74b-408a-4821-a541-c1cb6a2808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y" ma:index="29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Order0" ma:index="30" nillable="true" ma:displayName="Order" ma:format="Dropdown" ma:indexed="true" ma:internalName="Order0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8abde-4f00-40c8-b7cd-5e812d4243d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E09BC6-0916-4620-87AF-8642B91C752D}">
  <ds:schemaRefs>
    <ds:schemaRef ds:uri="http://schemas.microsoft.com/office/2006/metadata/properties"/>
    <ds:schemaRef ds:uri="http://schemas.microsoft.com/office/infopath/2007/PartnerControls"/>
    <ds:schemaRef ds:uri="749fcac0-1a83-44ad-a246-cef45f65c140"/>
    <ds:schemaRef ds:uri="609d8ea2-166c-4bc4-b8e6-471679cf7152"/>
  </ds:schemaRefs>
</ds:datastoreItem>
</file>

<file path=customXml/itemProps2.xml><?xml version="1.0" encoding="utf-8"?>
<ds:datastoreItem xmlns:ds="http://schemas.openxmlformats.org/officeDocument/2006/customXml" ds:itemID="{6C4D7559-CF93-4248-B7D4-537D763298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EB81AE-99C6-43F5-B394-EE9B0E2B4FD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A5D7988-60F4-43D6-A155-8BCC783E6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9d8ea2-166c-4bc4-b8e6-471679cf7152"/>
    <ds:schemaRef ds:uri="749fcac0-1a83-44ad-a246-cef45f65c140"/>
    <ds:schemaRef ds:uri="47b8abde-4f00-40c8-b7cd-5e812d4243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Revenue MTFF </vt:lpstr>
      <vt:lpstr>'Revenue MTFF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Broadbelt</dc:creator>
  <cp:lastModifiedBy>Marc Broadbelt</cp:lastModifiedBy>
  <dcterms:created xsi:type="dcterms:W3CDTF">2025-02-19T14:32:28Z</dcterms:created>
  <dcterms:modified xsi:type="dcterms:W3CDTF">2025-02-25T16:38:32Z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0x010100CD2C4A6BD139E040B17750FF27DCB5880046F4CED3FB19A64488B856CAC699D7B1</vt:lpwstr>
  </property>
  <property fmtid="{D5CDD505-2E9C-101B-9397-08002B2CF9AE}" pid="3" name="Information Asset Owner">
    <vt:lpwstr>1;#Head of Finance|a85dedec-ceac-4a18-95c0-8dff27475fe3</vt:lpwstr>
  </property>
  <property fmtid="{D5CDD505-2E9C-101B-9397-08002B2CF9AE}" pid="4" name="MediaServiceImageTags">
    <vt:lpwstr/>
  </property>
  <property fmtid="{D5CDD505-2E9C-101B-9397-08002B2CF9AE}" pid="5" name="Information_x0020_Asset_x0020_Owner">
    <vt:lpwstr>1;#Head of Finance|a85dedec-ceac-4a18-95c0-8dff27475fe3</vt:lpwstr>
  </property>
</Properties>
</file>